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6a5d69c0aef019/Documents/_Business/Work^J by place/CO/CO Lake City/"/>
    </mc:Choice>
  </mc:AlternateContent>
  <xr:revisionPtr revIDLastSave="693" documentId="8_{828F5617-8F92-4BE8-ABB2-5AE6E96C8A89}" xr6:coauthVersionLast="45" xr6:coauthVersionMax="45" xr10:uidLastSave="{0760A51D-0E26-4560-82D6-B97F1384FA21}"/>
  <bookViews>
    <workbookView xWindow="-120" yWindow="-120" windowWidth="29040" windowHeight="15840" xr2:uid="{8D3E5180-5449-4255-B549-55CBEC945DED}"/>
  </bookViews>
  <sheets>
    <sheet name="&quot;Min&quot; Revenue" sheetId="5" r:id="rId1"/>
    <sheet name="&quot;Mod&quot; Revenue" sheetId="6" r:id="rId2"/>
    <sheet name="&quot;Max&quot; Revenue" sheetId="7" r:id="rId3"/>
    <sheet name="Revenue Assumptions" sheetId="2" r:id="rId4"/>
    <sheet name="Expense Assumptions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7" l="1"/>
  <c r="B19" i="6"/>
  <c r="C19" i="6" s="1"/>
  <c r="D19" i="6" s="1"/>
  <c r="E19" i="6" s="1"/>
  <c r="F19" i="6" s="1"/>
  <c r="B19" i="5"/>
  <c r="C19" i="5" s="1"/>
  <c r="D19" i="5" s="1"/>
  <c r="E19" i="5" s="1"/>
  <c r="F19" i="5" s="1"/>
  <c r="C19" i="7" l="1"/>
  <c r="C5" i="6"/>
  <c r="D5" i="6" s="1"/>
  <c r="E5" i="6" s="1"/>
  <c r="F5" i="6" s="1"/>
  <c r="B5" i="6"/>
  <c r="B38" i="6"/>
  <c r="C38" i="6" s="1"/>
  <c r="D38" i="6" s="1"/>
  <c r="E38" i="6" s="1"/>
  <c r="F38" i="6" s="1"/>
  <c r="B37" i="6"/>
  <c r="C37" i="6" s="1"/>
  <c r="D37" i="6" s="1"/>
  <c r="E37" i="6" s="1"/>
  <c r="F37" i="6" s="1"/>
  <c r="B36" i="6"/>
  <c r="C36" i="6" s="1"/>
  <c r="D36" i="6" s="1"/>
  <c r="E36" i="6" s="1"/>
  <c r="F36" i="6" s="1"/>
  <c r="B34" i="6"/>
  <c r="C34" i="6" s="1"/>
  <c r="D34" i="6" s="1"/>
  <c r="E34" i="6" s="1"/>
  <c r="F34" i="6" s="1"/>
  <c r="B30" i="6"/>
  <c r="C30" i="6" s="1"/>
  <c r="D30" i="6" s="1"/>
  <c r="E30" i="6" s="1"/>
  <c r="F30" i="6" s="1"/>
  <c r="B18" i="6"/>
  <c r="C18" i="6" s="1"/>
  <c r="D18" i="6" s="1"/>
  <c r="E18" i="6" s="1"/>
  <c r="F18" i="6" s="1"/>
  <c r="B24" i="6"/>
  <c r="C24" i="6" s="1"/>
  <c r="D24" i="6" s="1"/>
  <c r="E24" i="6" s="1"/>
  <c r="F24" i="6" s="1"/>
  <c r="C5" i="7"/>
  <c r="D5" i="7" s="1"/>
  <c r="E5" i="7" s="1"/>
  <c r="F5" i="7" s="1"/>
  <c r="B5" i="7"/>
  <c r="B38" i="7"/>
  <c r="C38" i="7" s="1"/>
  <c r="D38" i="7" s="1"/>
  <c r="E38" i="7" s="1"/>
  <c r="F38" i="7" s="1"/>
  <c r="B37" i="7"/>
  <c r="C37" i="7" s="1"/>
  <c r="D37" i="7" s="1"/>
  <c r="E37" i="7" s="1"/>
  <c r="F37" i="7" s="1"/>
  <c r="B36" i="7"/>
  <c r="C36" i="7" s="1"/>
  <c r="D36" i="7" s="1"/>
  <c r="E36" i="7" s="1"/>
  <c r="F36" i="7" s="1"/>
  <c r="B34" i="7"/>
  <c r="C34" i="7" s="1"/>
  <c r="D34" i="7" s="1"/>
  <c r="E34" i="7" s="1"/>
  <c r="F34" i="7" s="1"/>
  <c r="B30" i="7"/>
  <c r="C30" i="7" s="1"/>
  <c r="D30" i="7" s="1"/>
  <c r="E30" i="7" s="1"/>
  <c r="F30" i="7" s="1"/>
  <c r="B18" i="7"/>
  <c r="C18" i="7" s="1"/>
  <c r="D18" i="7" s="1"/>
  <c r="E18" i="7" s="1"/>
  <c r="F18" i="7" s="1"/>
  <c r="B24" i="7"/>
  <c r="C24" i="7" s="1"/>
  <c r="D24" i="7" s="1"/>
  <c r="E24" i="7" s="1"/>
  <c r="F24" i="7" s="1"/>
  <c r="B24" i="5"/>
  <c r="C24" i="5" s="1"/>
  <c r="D24" i="5" s="1"/>
  <c r="E24" i="5" s="1"/>
  <c r="F24" i="5" s="1"/>
  <c r="B18" i="5"/>
  <c r="C18" i="5" s="1"/>
  <c r="D18" i="5" s="1"/>
  <c r="E18" i="5" s="1"/>
  <c r="F18" i="5" s="1"/>
  <c r="B30" i="5"/>
  <c r="C30" i="5" s="1"/>
  <c r="D30" i="5" s="1"/>
  <c r="E30" i="5" s="1"/>
  <c r="F30" i="5" s="1"/>
  <c r="B34" i="5"/>
  <c r="C34" i="5" s="1"/>
  <c r="D34" i="5" s="1"/>
  <c r="E34" i="5" s="1"/>
  <c r="F34" i="5" s="1"/>
  <c r="B36" i="5"/>
  <c r="C36" i="5" s="1"/>
  <c r="D36" i="5" s="1"/>
  <c r="E36" i="5" s="1"/>
  <c r="F36" i="5" s="1"/>
  <c r="B37" i="5"/>
  <c r="C37" i="5" s="1"/>
  <c r="D37" i="5" s="1"/>
  <c r="E37" i="5" s="1"/>
  <c r="F37" i="5" s="1"/>
  <c r="B38" i="5"/>
  <c r="C38" i="5" s="1"/>
  <c r="D38" i="5" s="1"/>
  <c r="E38" i="5" s="1"/>
  <c r="F38" i="5" s="1"/>
  <c r="C5" i="5"/>
  <c r="D5" i="5" s="1"/>
  <c r="E5" i="5" s="1"/>
  <c r="F5" i="5" s="1"/>
  <c r="B5" i="5"/>
  <c r="H23" i="2"/>
  <c r="J24" i="2"/>
  <c r="K24" i="2"/>
  <c r="F24" i="2"/>
  <c r="D26" i="2"/>
  <c r="E26" i="2" s="1"/>
  <c r="D25" i="2"/>
  <c r="E25" i="2" s="1"/>
  <c r="E24" i="2"/>
  <c r="G24" i="2" s="1"/>
  <c r="D24" i="2"/>
  <c r="E23" i="2"/>
  <c r="I23" i="2" s="1"/>
  <c r="D23" i="2"/>
  <c r="D17" i="2"/>
  <c r="E17" i="2" s="1"/>
  <c r="D16" i="2"/>
  <c r="E16" i="2" s="1"/>
  <c r="D15" i="2"/>
  <c r="E15" i="2" s="1"/>
  <c r="D14" i="2"/>
  <c r="E14" i="2" s="1"/>
  <c r="I14" i="2" s="1"/>
  <c r="I5" i="2"/>
  <c r="D8" i="2"/>
  <c r="E8" i="2" s="1"/>
  <c r="K8" i="2" s="1"/>
  <c r="D7" i="2"/>
  <c r="E7" i="2" s="1"/>
  <c r="I7" i="2" s="1"/>
  <c r="D6" i="2"/>
  <c r="E6" i="2" s="1"/>
  <c r="G6" i="2" s="1"/>
  <c r="D5" i="2"/>
  <c r="E5" i="2" s="1"/>
  <c r="G5" i="2" s="1"/>
  <c r="D19" i="7" l="1"/>
  <c r="G25" i="2"/>
  <c r="G27" i="2" s="1"/>
  <c r="H25" i="2"/>
  <c r="L25" i="2" s="1"/>
  <c r="I25" i="2"/>
  <c r="J25" i="2"/>
  <c r="F25" i="2"/>
  <c r="K25" i="2"/>
  <c r="J26" i="2"/>
  <c r="K26" i="2"/>
  <c r="I26" i="2"/>
  <c r="F26" i="2"/>
  <c r="G26" i="2"/>
  <c r="H26" i="2"/>
  <c r="G14" i="2"/>
  <c r="G23" i="2"/>
  <c r="F5" i="2"/>
  <c r="F23" i="2"/>
  <c r="I24" i="2"/>
  <c r="L24" i="2" s="1"/>
  <c r="K5" i="2"/>
  <c r="H24" i="2"/>
  <c r="J5" i="2"/>
  <c r="F14" i="2"/>
  <c r="H14" i="2"/>
  <c r="K23" i="2"/>
  <c r="H5" i="2"/>
  <c r="J14" i="2"/>
  <c r="J23" i="2"/>
  <c r="J27" i="2" s="1"/>
  <c r="K14" i="2"/>
  <c r="G16" i="2"/>
  <c r="I16" i="2"/>
  <c r="K16" i="2"/>
  <c r="J16" i="2"/>
  <c r="F16" i="2"/>
  <c r="H16" i="2"/>
  <c r="I15" i="2"/>
  <c r="J15" i="2"/>
  <c r="K15" i="2"/>
  <c r="F15" i="2"/>
  <c r="G15" i="2"/>
  <c r="H15" i="2"/>
  <c r="G17" i="2"/>
  <c r="K17" i="2"/>
  <c r="H17" i="2"/>
  <c r="H18" i="2" s="1"/>
  <c r="I17" i="2"/>
  <c r="J17" i="2"/>
  <c r="F17" i="2"/>
  <c r="G7" i="2"/>
  <c r="F7" i="2"/>
  <c r="I6" i="2"/>
  <c r="F6" i="2"/>
  <c r="J7" i="2"/>
  <c r="K7" i="2"/>
  <c r="K9" i="2" s="1"/>
  <c r="H7" i="2"/>
  <c r="J8" i="2"/>
  <c r="I8" i="2"/>
  <c r="H8" i="2"/>
  <c r="G8" i="2"/>
  <c r="K6" i="2"/>
  <c r="F8" i="2"/>
  <c r="J6" i="2"/>
  <c r="H6" i="2"/>
  <c r="K27" i="2"/>
  <c r="E19" i="7" l="1"/>
  <c r="L15" i="2"/>
  <c r="L23" i="2"/>
  <c r="L17" i="2"/>
  <c r="K18" i="2"/>
  <c r="G18" i="2"/>
  <c r="J18" i="2"/>
  <c r="I18" i="2"/>
  <c r="L16" i="2"/>
  <c r="I27" i="2"/>
  <c r="F27" i="2"/>
  <c r="L26" i="2"/>
  <c r="H27" i="2"/>
  <c r="F18" i="2"/>
  <c r="L14" i="2"/>
  <c r="L7" i="2"/>
  <c r="J9" i="2"/>
  <c r="L6" i="2"/>
  <c r="H9" i="2"/>
  <c r="L5" i="2"/>
  <c r="F9" i="2"/>
  <c r="G9" i="2"/>
  <c r="L8" i="2"/>
  <c r="I9" i="2"/>
  <c r="F19" i="7" l="1"/>
  <c r="L18" i="2"/>
  <c r="L27" i="2"/>
  <c r="L9" i="2"/>
  <c r="C4" i="6" l="1"/>
  <c r="B4" i="6"/>
  <c r="B9" i="6" s="1"/>
  <c r="B35" i="6" s="1"/>
  <c r="L20" i="2"/>
  <c r="L11" i="2"/>
  <c r="B4" i="5"/>
  <c r="B9" i="5" s="1"/>
  <c r="C4" i="5"/>
  <c r="C4" i="7"/>
  <c r="B4" i="7"/>
  <c r="B9" i="7" s="1"/>
  <c r="B35" i="7" s="1"/>
  <c r="L29" i="2"/>
  <c r="E35" i="1"/>
  <c r="E44" i="1"/>
  <c r="E45" i="1"/>
  <c r="E43" i="1"/>
  <c r="E30" i="1"/>
  <c r="E29" i="1"/>
  <c r="E41" i="1"/>
  <c r="E40" i="1"/>
  <c r="E39" i="1"/>
  <c r="E38" i="1"/>
  <c r="E37" i="1"/>
  <c r="E27" i="1"/>
  <c r="E28" i="1"/>
  <c r="E26" i="1"/>
  <c r="E25" i="1"/>
  <c r="E16" i="1"/>
  <c r="E17" i="1"/>
  <c r="E15" i="1"/>
  <c r="E14" i="1"/>
  <c r="B23" i="5" l="1"/>
  <c r="B23" i="6"/>
  <c r="B23" i="7"/>
  <c r="B12" i="6"/>
  <c r="B12" i="7"/>
  <c r="B12" i="5"/>
  <c r="B13" i="7"/>
  <c r="C13" i="7" s="1"/>
  <c r="D13" i="7" s="1"/>
  <c r="E13" i="7" s="1"/>
  <c r="F13" i="7" s="1"/>
  <c r="B13" i="6"/>
  <c r="C13" i="6" s="1"/>
  <c r="D13" i="6" s="1"/>
  <c r="E13" i="6" s="1"/>
  <c r="F13" i="6" s="1"/>
  <c r="B13" i="5"/>
  <c r="C13" i="5" s="1"/>
  <c r="D13" i="5" s="1"/>
  <c r="E13" i="5" s="1"/>
  <c r="F13" i="5" s="1"/>
  <c r="B15" i="7"/>
  <c r="C15" i="7" s="1"/>
  <c r="D15" i="7" s="1"/>
  <c r="E15" i="7" s="1"/>
  <c r="F15" i="7" s="1"/>
  <c r="B15" i="5"/>
  <c r="C15" i="5" s="1"/>
  <c r="D15" i="5" s="1"/>
  <c r="E15" i="5" s="1"/>
  <c r="F15" i="5" s="1"/>
  <c r="B15" i="6"/>
  <c r="C15" i="6" s="1"/>
  <c r="D15" i="6" s="1"/>
  <c r="E15" i="6" s="1"/>
  <c r="F15" i="6" s="1"/>
  <c r="B14" i="7"/>
  <c r="C14" i="7" s="1"/>
  <c r="D14" i="7" s="1"/>
  <c r="E14" i="7" s="1"/>
  <c r="F14" i="7" s="1"/>
  <c r="B14" i="6"/>
  <c r="C14" i="6" s="1"/>
  <c r="D14" i="6" s="1"/>
  <c r="E14" i="6" s="1"/>
  <c r="F14" i="6" s="1"/>
  <c r="B14" i="5"/>
  <c r="C14" i="5" s="1"/>
  <c r="D14" i="5" s="1"/>
  <c r="E14" i="5" s="1"/>
  <c r="F14" i="5" s="1"/>
  <c r="B31" i="6"/>
  <c r="C31" i="6" s="1"/>
  <c r="D31" i="6" s="1"/>
  <c r="E31" i="6" s="1"/>
  <c r="F31" i="6" s="1"/>
  <c r="B31" i="5"/>
  <c r="C31" i="5" s="1"/>
  <c r="D31" i="5" s="1"/>
  <c r="E31" i="5" s="1"/>
  <c r="F31" i="5" s="1"/>
  <c r="B31" i="7"/>
  <c r="C31" i="7" s="1"/>
  <c r="D31" i="7" s="1"/>
  <c r="E31" i="7" s="1"/>
  <c r="F31" i="7" s="1"/>
  <c r="B33" i="6"/>
  <c r="C33" i="6" s="1"/>
  <c r="D33" i="6" s="1"/>
  <c r="E33" i="6" s="1"/>
  <c r="F33" i="6" s="1"/>
  <c r="B33" i="5"/>
  <c r="C33" i="5" s="1"/>
  <c r="D33" i="5" s="1"/>
  <c r="E33" i="5" s="1"/>
  <c r="F33" i="5" s="1"/>
  <c r="B33" i="7"/>
  <c r="C33" i="7" s="1"/>
  <c r="D33" i="7" s="1"/>
  <c r="E33" i="7" s="1"/>
  <c r="F33" i="7" s="1"/>
  <c r="B32" i="7"/>
  <c r="C32" i="7" s="1"/>
  <c r="D32" i="7" s="1"/>
  <c r="E32" i="7" s="1"/>
  <c r="F32" i="7" s="1"/>
  <c r="B32" i="5"/>
  <c r="C32" i="5" s="1"/>
  <c r="D32" i="5" s="1"/>
  <c r="E32" i="5" s="1"/>
  <c r="F32" i="5" s="1"/>
  <c r="B32" i="6"/>
  <c r="C32" i="6" s="1"/>
  <c r="D32" i="6" s="1"/>
  <c r="E32" i="6" s="1"/>
  <c r="F32" i="6" s="1"/>
  <c r="B28" i="7"/>
  <c r="C28" i="7" s="1"/>
  <c r="D28" i="7" s="1"/>
  <c r="E28" i="7" s="1"/>
  <c r="F28" i="7" s="1"/>
  <c r="B28" i="6"/>
  <c r="C28" i="6" s="1"/>
  <c r="D28" i="6" s="1"/>
  <c r="E28" i="6" s="1"/>
  <c r="F28" i="6" s="1"/>
  <c r="B28" i="5"/>
  <c r="C28" i="5" s="1"/>
  <c r="D28" i="5" s="1"/>
  <c r="E28" i="5" s="1"/>
  <c r="F28" i="5" s="1"/>
  <c r="B29" i="5"/>
  <c r="C29" i="5" s="1"/>
  <c r="D29" i="5" s="1"/>
  <c r="E29" i="5" s="1"/>
  <c r="F29" i="5" s="1"/>
  <c r="B29" i="7"/>
  <c r="C29" i="7" s="1"/>
  <c r="D29" i="7" s="1"/>
  <c r="E29" i="7" s="1"/>
  <c r="F29" i="7" s="1"/>
  <c r="B29" i="6"/>
  <c r="C29" i="6" s="1"/>
  <c r="D29" i="6" s="1"/>
  <c r="E29" i="6" s="1"/>
  <c r="F29" i="6" s="1"/>
  <c r="B16" i="5"/>
  <c r="C16" i="5" s="1"/>
  <c r="D16" i="5" s="1"/>
  <c r="E16" i="5" s="1"/>
  <c r="F16" i="5" s="1"/>
  <c r="B16" i="6"/>
  <c r="C16" i="6" s="1"/>
  <c r="D16" i="6" s="1"/>
  <c r="E16" i="6" s="1"/>
  <c r="F16" i="6" s="1"/>
  <c r="B16" i="7"/>
  <c r="C16" i="7" s="1"/>
  <c r="D16" i="7" s="1"/>
  <c r="E16" i="7" s="1"/>
  <c r="F16" i="7" s="1"/>
  <c r="B17" i="5"/>
  <c r="C17" i="5" s="1"/>
  <c r="D17" i="5" s="1"/>
  <c r="E17" i="5" s="1"/>
  <c r="F17" i="5" s="1"/>
  <c r="B17" i="6"/>
  <c r="C17" i="6" s="1"/>
  <c r="D17" i="6" s="1"/>
  <c r="E17" i="6" s="1"/>
  <c r="F17" i="6" s="1"/>
  <c r="B17" i="7"/>
  <c r="C17" i="7" s="1"/>
  <c r="D17" i="7" s="1"/>
  <c r="E17" i="7" s="1"/>
  <c r="F17" i="7" s="1"/>
  <c r="B25" i="5"/>
  <c r="C25" i="5" s="1"/>
  <c r="D25" i="5" s="1"/>
  <c r="E25" i="5" s="1"/>
  <c r="F25" i="5" s="1"/>
  <c r="B25" i="7"/>
  <c r="C25" i="7" s="1"/>
  <c r="D25" i="7" s="1"/>
  <c r="E25" i="7" s="1"/>
  <c r="F25" i="7" s="1"/>
  <c r="B25" i="6"/>
  <c r="C25" i="6" s="1"/>
  <c r="D25" i="6" s="1"/>
  <c r="E25" i="6" s="1"/>
  <c r="F25" i="6" s="1"/>
  <c r="B26" i="6"/>
  <c r="C26" i="6" s="1"/>
  <c r="D26" i="6" s="1"/>
  <c r="E26" i="6" s="1"/>
  <c r="F26" i="6" s="1"/>
  <c r="B26" i="7"/>
  <c r="C26" i="7" s="1"/>
  <c r="D26" i="7" s="1"/>
  <c r="E26" i="7" s="1"/>
  <c r="F26" i="7" s="1"/>
  <c r="B26" i="5"/>
  <c r="C26" i="5" s="1"/>
  <c r="D26" i="5" s="1"/>
  <c r="E26" i="5" s="1"/>
  <c r="F26" i="5" s="1"/>
  <c r="B27" i="6"/>
  <c r="C27" i="6" s="1"/>
  <c r="D27" i="6" s="1"/>
  <c r="E27" i="6" s="1"/>
  <c r="F27" i="6" s="1"/>
  <c r="B27" i="7"/>
  <c r="C27" i="7" s="1"/>
  <c r="D27" i="7" s="1"/>
  <c r="E27" i="7" s="1"/>
  <c r="F27" i="7" s="1"/>
  <c r="B27" i="5"/>
  <c r="C27" i="5" s="1"/>
  <c r="D27" i="5" s="1"/>
  <c r="E27" i="5" s="1"/>
  <c r="F27" i="5" s="1"/>
  <c r="D4" i="7"/>
  <c r="C9" i="7"/>
  <c r="C35" i="7" s="1"/>
  <c r="C9" i="5"/>
  <c r="D4" i="5"/>
  <c r="D4" i="6"/>
  <c r="C9" i="6"/>
  <c r="C35" i="6" s="1"/>
  <c r="B35" i="5"/>
  <c r="E18" i="1"/>
  <c r="E20" i="1" s="1"/>
  <c r="C23" i="6" l="1"/>
  <c r="B39" i="6"/>
  <c r="C23" i="5"/>
  <c r="B39" i="5"/>
  <c r="C12" i="7"/>
  <c r="B20" i="7"/>
  <c r="C23" i="7"/>
  <c r="B39" i="7"/>
  <c r="C12" i="6"/>
  <c r="B20" i="6"/>
  <c r="B41" i="6" s="1"/>
  <c r="B42" i="6" s="1"/>
  <c r="C12" i="5"/>
  <c r="B20" i="5"/>
  <c r="B41" i="5" s="1"/>
  <c r="B42" i="5" s="1"/>
  <c r="E4" i="7"/>
  <c r="D9" i="7"/>
  <c r="D35" i="7" s="1"/>
  <c r="E4" i="6"/>
  <c r="D9" i="6"/>
  <c r="D35" i="6" s="1"/>
  <c r="E4" i="5"/>
  <c r="D9" i="5"/>
  <c r="D35" i="5" s="1"/>
  <c r="C35" i="5"/>
  <c r="E19" i="1"/>
  <c r="E22" i="1" s="1"/>
  <c r="B41" i="7" l="1"/>
  <c r="B42" i="7" s="1"/>
  <c r="D23" i="5"/>
  <c r="C39" i="5"/>
  <c r="D23" i="6"/>
  <c r="C39" i="6"/>
  <c r="D12" i="7"/>
  <c r="C20" i="7"/>
  <c r="C41" i="7" s="1"/>
  <c r="C42" i="7" s="1"/>
  <c r="D23" i="7"/>
  <c r="C39" i="7"/>
  <c r="D12" i="6"/>
  <c r="C20" i="6"/>
  <c r="C41" i="6" s="1"/>
  <c r="C42" i="6" s="1"/>
  <c r="D12" i="5"/>
  <c r="C20" i="5"/>
  <c r="F4" i="7"/>
  <c r="F9" i="7" s="1"/>
  <c r="F35" i="7" s="1"/>
  <c r="E9" i="7"/>
  <c r="E35" i="7" s="1"/>
  <c r="F4" i="6"/>
  <c r="F9" i="6" s="1"/>
  <c r="F35" i="6" s="1"/>
  <c r="E9" i="6"/>
  <c r="E35" i="6" s="1"/>
  <c r="F4" i="5"/>
  <c r="F9" i="5" s="1"/>
  <c r="E9" i="5"/>
  <c r="E35" i="5" s="1"/>
  <c r="C41" i="5" l="1"/>
  <c r="C42" i="5" s="1"/>
  <c r="E23" i="6"/>
  <c r="D39" i="6"/>
  <c r="E23" i="5"/>
  <c r="D39" i="5"/>
  <c r="E12" i="7"/>
  <c r="D20" i="7"/>
  <c r="E23" i="7"/>
  <c r="D39" i="7"/>
  <c r="E12" i="6"/>
  <c r="D20" i="6"/>
  <c r="D41" i="6" s="1"/>
  <c r="D42" i="6" s="1"/>
  <c r="E12" i="5"/>
  <c r="D20" i="5"/>
  <c r="F35" i="5"/>
  <c r="D41" i="7" l="1"/>
  <c r="D42" i="7" s="1"/>
  <c r="F23" i="5"/>
  <c r="F39" i="5" s="1"/>
  <c r="E39" i="5"/>
  <c r="D41" i="5"/>
  <c r="D42" i="5" s="1"/>
  <c r="F23" i="6"/>
  <c r="F39" i="6" s="1"/>
  <c r="E39" i="6"/>
  <c r="F12" i="7"/>
  <c r="F20" i="7" s="1"/>
  <c r="E20" i="7"/>
  <c r="F23" i="7"/>
  <c r="F39" i="7" s="1"/>
  <c r="E39" i="7"/>
  <c r="F12" i="6"/>
  <c r="F20" i="6" s="1"/>
  <c r="E20" i="6"/>
  <c r="F12" i="5"/>
  <c r="F20" i="5" s="1"/>
  <c r="E20" i="5"/>
  <c r="E41" i="5" l="1"/>
  <c r="E42" i="5" s="1"/>
  <c r="F41" i="5"/>
  <c r="F42" i="5" s="1"/>
  <c r="E41" i="6"/>
  <c r="E42" i="6" s="1"/>
  <c r="F41" i="6"/>
  <c r="F42" i="6" s="1"/>
  <c r="E41" i="7"/>
  <c r="E42" i="7" s="1"/>
  <c r="F41" i="7"/>
  <c r="F42" i="7" s="1"/>
</calcChain>
</file>

<file path=xl/sharedStrings.xml><?xml version="1.0" encoding="utf-8"?>
<sst xmlns="http://schemas.openxmlformats.org/spreadsheetml/2006/main" count="225" uniqueCount="103">
  <si>
    <t>Other rental income</t>
  </si>
  <si>
    <t>Insurance</t>
  </si>
  <si>
    <t>Equipment (sound, recording, lighting)</t>
  </si>
  <si>
    <t>Construction (renovation), $ PSF</t>
  </si>
  <si>
    <t>Construction (new), $ PSF</t>
  </si>
  <si>
    <t>Hardscape, $ PSF</t>
  </si>
  <si>
    <t>Landscape, $ PSF</t>
  </si>
  <si>
    <t>Rent $ PSF, per year</t>
  </si>
  <si>
    <t>Telephone, internet</t>
  </si>
  <si>
    <t>Misc. equipment</t>
  </si>
  <si>
    <t>Office expense</t>
  </si>
  <si>
    <t>Licenses, permits</t>
  </si>
  <si>
    <t>Audit/tax prep</t>
  </si>
  <si>
    <t>Utilities (heat, electricity)</t>
  </si>
  <si>
    <t>Payroll: Executive director (w/benefits)</t>
  </si>
  <si>
    <t>Payroll: Engineer (half-time), 24 wks, est. $20/hr</t>
  </si>
  <si>
    <t>Artist lodging, est. at six months at $2,500</t>
  </si>
  <si>
    <t>Artist travel, est. six artists at $2,000</t>
  </si>
  <si>
    <t>Cleaning services, est. 3x/wk for 24 weeks</t>
  </si>
  <si>
    <t>Grounds maint., est. 1x/wk for 24 weeks</t>
  </si>
  <si>
    <t>Snow removal, seasonal</t>
  </si>
  <si>
    <t>Equipment repairs, mechanical</t>
  </si>
  <si>
    <t>Equipment repairs, audio</t>
  </si>
  <si>
    <t>Trash removal, 24 weeks</t>
  </si>
  <si>
    <t>Website hosting and maintenance</t>
  </si>
  <si>
    <t>Credit card fees, est. at 2% of ticket sales</t>
  </si>
  <si>
    <t>Rate</t>
  </si>
  <si>
    <t>Unit cost</t>
  </si>
  <si>
    <t>Qty</t>
  </si>
  <si>
    <t>Total</t>
  </si>
  <si>
    <t>Contingency, % of construction</t>
  </si>
  <si>
    <t>Soft costs (design, permitting), % of construction</t>
  </si>
  <si>
    <t>"Min"</t>
  </si>
  <si>
    <t>"Mod"</t>
  </si>
  <si>
    <t>"Max"</t>
  </si>
  <si>
    <t>Property tax: Est. at half of total property tax</t>
  </si>
  <si>
    <t>Other rental income (e.g., weddings, parties), annual</t>
  </si>
  <si>
    <t>Food, annual</t>
  </si>
  <si>
    <t>Beverage, annual</t>
  </si>
  <si>
    <t>Merchandise, annual</t>
  </si>
  <si>
    <t>Total capital costs</t>
  </si>
  <si>
    <t>Subtotal</t>
  </si>
  <si>
    <t>Advertising/promotion, est. at six months at $2,500</t>
  </si>
  <si>
    <t>Depreciation on equipment (assumes salvage value of $5,000)</t>
  </si>
  <si>
    <t>Seating capacity (persons)</t>
  </si>
  <si>
    <t>Seating area (SF)</t>
  </si>
  <si>
    <t>Stage area (SF)</t>
  </si>
  <si>
    <t>Outdoor expansion seating capacity</t>
  </si>
  <si>
    <t>Master classes</t>
  </si>
  <si>
    <t>1-2 days/wk</t>
  </si>
  <si>
    <t>1 night/wk</t>
  </si>
  <si>
    <t>2 nights/wk</t>
  </si>
  <si>
    <t>Amateur musician-student concerts</t>
  </si>
  <si>
    <t>Artist-in-Residence concerts</t>
  </si>
  <si>
    <t>Peak attendance per week</t>
  </si>
  <si>
    <t>Ticket price</t>
  </si>
  <si>
    <t>Peak sales/wk</t>
  </si>
  <si>
    <t>Peak sales/mo</t>
  </si>
  <si>
    <t>Total May-Oct</t>
  </si>
  <si>
    <t>Master Class</t>
  </si>
  <si>
    <t>Thursday student concert</t>
  </si>
  <si>
    <t>Friday concert</t>
  </si>
  <si>
    <t>Saturday concert</t>
  </si>
  <si>
    <t>Est. % of peak sales</t>
  </si>
  <si>
    <t>May</t>
  </si>
  <si>
    <t>Jun</t>
  </si>
  <si>
    <t>Jul</t>
  </si>
  <si>
    <t>Aug</t>
  </si>
  <si>
    <t>Sep</t>
  </si>
  <si>
    <t>Oct</t>
  </si>
  <si>
    <t>REVENUES</t>
  </si>
  <si>
    <t>Total revenues</t>
  </si>
  <si>
    <t>Items in blue may be modified.</t>
  </si>
  <si>
    <t>Depreciation on equipment (assumes straight-line with salvage value of $5,000)</t>
  </si>
  <si>
    <t>Year 1 revenues estimated lower than future years</t>
  </si>
  <si>
    <t>Annual inflation rate applied</t>
  </si>
  <si>
    <t>Ticket sales + Master Classes, annual</t>
  </si>
  <si>
    <t>Year 2</t>
  </si>
  <si>
    <t>Year 3</t>
  </si>
  <si>
    <t>Year 4</t>
  </si>
  <si>
    <t>Year 5</t>
  </si>
  <si>
    <t>"MINIMUM" REVENUE PROJECTION</t>
  </si>
  <si>
    <t>Year 1*</t>
  </si>
  <si>
    <t>*Year 1 REVENUES projected at 50% of "Min" model</t>
  </si>
  <si>
    <t>*Year 1 REVENUES projected at 50% of "Max" model</t>
  </si>
  <si>
    <t>"MAXIMUM" REVENUE PROJECTION</t>
  </si>
  <si>
    <t>"MODERATE" REVENUE PROJECTION</t>
  </si>
  <si>
    <t>REVENUE MODEL: MINIMUM, MODERATE, MAXIMUM</t>
  </si>
  <si>
    <t>CAPITAL COST ESTIMATES AND OPERATIONAL EXPENSE ESTIMATES</t>
  </si>
  <si>
    <t>*Year 1 REVENUES projected at 50% of "Mod" model</t>
  </si>
  <si>
    <t>Reserves for replacement</t>
  </si>
  <si>
    <t>OTHER</t>
  </si>
  <si>
    <t>BUILDING PROGRAM</t>
  </si>
  <si>
    <t>CAPITAL COSTS ASSUMPTIONS</t>
  </si>
  <si>
    <t>BUILDING OPERATIONS EXPENSE ASSUMPTIONS</t>
  </si>
  <si>
    <t>BUSINESS OPERATIONS EXPENSE ASSUMPTIONS</t>
  </si>
  <si>
    <t>Totals</t>
  </si>
  <si>
    <t>Totals: Building operations + business operations expenses</t>
  </si>
  <si>
    <t>Anticipated surplus or (subsidy)</t>
  </si>
  <si>
    <t>Total annual revenues</t>
  </si>
  <si>
    <t>Total annual building operations expenses</t>
  </si>
  <si>
    <t>Total annual business operation expenses</t>
  </si>
  <si>
    <t>Total annual business operations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</si>
</sst>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9" fontId="0" fillId="0" borderId="0" xfId="0" applyNumberForma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9" fontId="0" fillId="0" borderId="1" xfId="0" applyNumberFormat="1" applyBorder="1"/>
    <xf numFmtId="0" fontId="0" fillId="0" borderId="0" xfId="0" applyAlignment="1">
      <alignment horizontal="right"/>
    </xf>
    <xf numFmtId="0" fontId="3" fillId="0" borderId="0" xfId="0" applyFont="1"/>
    <xf numFmtId="9" fontId="3" fillId="0" borderId="0" xfId="0" applyNumberFormat="1" applyFont="1"/>
    <xf numFmtId="164" fontId="3" fillId="0" borderId="0" xfId="1" applyNumberFormat="1" applyFont="1"/>
    <xf numFmtId="164" fontId="0" fillId="0" borderId="0" xfId="1" applyNumberFormat="1" applyFont="1"/>
    <xf numFmtId="164" fontId="0" fillId="0" borderId="1" xfId="1" applyNumberFormat="1" applyFont="1" applyBorder="1"/>
    <xf numFmtId="164" fontId="3" fillId="0" borderId="1" xfId="1" applyNumberFormat="1" applyFont="1" applyBorder="1"/>
    <xf numFmtId="0" fontId="0" fillId="0" borderId="1" xfId="0" applyBorder="1" applyAlignment="1">
      <alignment horizontal="right"/>
    </xf>
    <xf numFmtId="164" fontId="0" fillId="0" borderId="0" xfId="0" applyNumberFormat="1"/>
    <xf numFmtId="164" fontId="0" fillId="0" borderId="0" xfId="1" applyNumberFormat="1" applyFont="1" applyBorder="1"/>
    <xf numFmtId="0" fontId="0" fillId="0" borderId="1" xfId="0" applyBorder="1" applyAlignment="1">
      <alignment horizontal="right" wrapText="1"/>
    </xf>
    <xf numFmtId="0" fontId="3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right" wrapText="1"/>
    </xf>
    <xf numFmtId="9" fontId="3" fillId="0" borderId="2" xfId="0" applyNumberFormat="1" applyFont="1" applyBorder="1" applyAlignment="1">
      <alignment horizontal="right" wrapText="1"/>
    </xf>
    <xf numFmtId="0" fontId="4" fillId="0" borderId="0" xfId="0" applyFont="1"/>
    <xf numFmtId="0" fontId="5" fillId="0" borderId="0" xfId="0" applyFont="1"/>
    <xf numFmtId="164" fontId="0" fillId="0" borderId="2" xfId="1" applyNumberFormat="1" applyFont="1" applyBorder="1"/>
    <xf numFmtId="9" fontId="3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0" fontId="7" fillId="0" borderId="0" xfId="0" applyFont="1"/>
    <xf numFmtId="0" fontId="0" fillId="0" borderId="0" xfId="1" applyNumberFormat="1" applyFont="1"/>
    <xf numFmtId="9" fontId="0" fillId="0" borderId="0" xfId="0" applyNumberFormat="1" applyBorder="1"/>
    <xf numFmtId="0" fontId="2" fillId="0" borderId="0" xfId="0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0" xfId="1" applyNumberFormat="1" applyFont="1"/>
    <xf numFmtId="164" fontId="2" fillId="0" borderId="1" xfId="1" applyNumberFormat="1" applyFont="1" applyBorder="1"/>
    <xf numFmtId="0" fontId="0" fillId="0" borderId="0" xfId="0" applyFill="1"/>
    <xf numFmtId="0" fontId="3" fillId="0" borderId="0" xfId="0" applyFont="1" applyFill="1"/>
    <xf numFmtId="0" fontId="0" fillId="0" borderId="0" xfId="1" applyNumberFormat="1" applyFont="1" applyFill="1"/>
    <xf numFmtId="164" fontId="0" fillId="0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8361B-CABB-485C-B339-97C3D85A1E76}">
  <dimension ref="A1:N44"/>
  <sheetViews>
    <sheetView showGridLines="0" tabSelected="1" workbookViewId="0">
      <selection activeCell="A2" sqref="A2"/>
    </sheetView>
  </sheetViews>
  <sheetFormatPr defaultRowHeight="15" x14ac:dyDescent="0.25"/>
  <cols>
    <col min="1" max="1" width="57" bestFit="1" customWidth="1"/>
    <col min="2" max="6" width="12.85546875" customWidth="1"/>
  </cols>
  <sheetData>
    <row r="1" spans="1:6" ht="18.75" x14ac:dyDescent="0.3">
      <c r="A1" s="28" t="s">
        <v>81</v>
      </c>
    </row>
    <row r="2" spans="1:6" s="2" customFormat="1" x14ac:dyDescent="0.25">
      <c r="A2" s="27"/>
    </row>
    <row r="3" spans="1:6" x14ac:dyDescent="0.25">
      <c r="A3" s="4" t="s">
        <v>70</v>
      </c>
      <c r="B3" s="26" t="s">
        <v>82</v>
      </c>
      <c r="C3" s="26" t="s">
        <v>77</v>
      </c>
      <c r="D3" s="26" t="s">
        <v>78</v>
      </c>
      <c r="E3" s="26" t="s">
        <v>79</v>
      </c>
      <c r="F3" s="26" t="s">
        <v>80</v>
      </c>
    </row>
    <row r="4" spans="1:6" x14ac:dyDescent="0.25">
      <c r="A4" t="s">
        <v>76</v>
      </c>
      <c r="B4" s="11">
        <f>'Revenue Assumptions'!L9*'Expense Assumptions'!B53</f>
        <v>42240</v>
      </c>
      <c r="C4" s="11">
        <f>'Revenue Assumptions'!L9+('Expense Assumptions'!B54*'Revenue Assumptions'!L9)</f>
        <v>86169.600000000006</v>
      </c>
      <c r="D4" s="11">
        <f>C4+(C4*'Expense Assumptions'!$B$54)</f>
        <v>87892.992000000013</v>
      </c>
      <c r="E4" s="11">
        <f>D4+(D4*'Expense Assumptions'!$B$54)</f>
        <v>89650.851840000018</v>
      </c>
      <c r="F4" s="11">
        <f>E4+(E4*'Expense Assumptions'!$B$54)</f>
        <v>91443.868876800014</v>
      </c>
    </row>
    <row r="5" spans="1:6" x14ac:dyDescent="0.25">
      <c r="A5" s="5" t="s">
        <v>36</v>
      </c>
      <c r="B5" s="11">
        <f>'Revenue Assumptions'!L10*'Expense Assumptions'!B53</f>
        <v>2500</v>
      </c>
      <c r="C5" s="11">
        <f>'Revenue Assumptions'!L10+('Revenue Assumptions'!L10*'Expense Assumptions'!B54)</f>
        <v>5100</v>
      </c>
      <c r="D5" s="11">
        <f>C5+(C5*'Expense Assumptions'!$B$54)</f>
        <v>5202</v>
      </c>
      <c r="E5" s="11">
        <f>D5+(D5*'Expense Assumptions'!$B$54)</f>
        <v>5306.04</v>
      </c>
      <c r="F5" s="11">
        <f>E5+(E5*'Expense Assumptions'!$B$54)</f>
        <v>5412.1607999999997</v>
      </c>
    </row>
    <row r="6" spans="1:6" x14ac:dyDescent="0.25">
      <c r="A6" t="s">
        <v>37</v>
      </c>
      <c r="B6" s="11"/>
      <c r="C6" s="11"/>
      <c r="D6" s="11"/>
      <c r="E6" s="11"/>
      <c r="F6" s="11"/>
    </row>
    <row r="7" spans="1:6" x14ac:dyDescent="0.25">
      <c r="A7" t="s">
        <v>38</v>
      </c>
      <c r="B7" s="11"/>
      <c r="C7" s="11"/>
      <c r="D7" s="11"/>
      <c r="E7" s="11"/>
      <c r="F7" s="11"/>
    </row>
    <row r="8" spans="1:6" x14ac:dyDescent="0.25">
      <c r="A8" s="3" t="s">
        <v>39</v>
      </c>
      <c r="B8" s="12"/>
      <c r="C8" s="12"/>
      <c r="D8" s="12"/>
      <c r="E8" s="12"/>
      <c r="F8" s="12"/>
    </row>
    <row r="9" spans="1:6" x14ac:dyDescent="0.25">
      <c r="A9" t="s">
        <v>71</v>
      </c>
      <c r="B9" s="11">
        <f>SUM(B4:B8)</f>
        <v>44740</v>
      </c>
      <c r="C9" s="11">
        <f t="shared" ref="C9:F9" si="0">SUM(C4:C8)</f>
        <v>91269.6</v>
      </c>
      <c r="D9" s="11">
        <f t="shared" si="0"/>
        <v>93094.992000000013</v>
      </c>
      <c r="E9" s="11">
        <f t="shared" si="0"/>
        <v>94956.891840000011</v>
      </c>
      <c r="F9" s="11">
        <f t="shared" si="0"/>
        <v>96856.029676800012</v>
      </c>
    </row>
    <row r="10" spans="1:6" x14ac:dyDescent="0.25">
      <c r="B10" s="11"/>
      <c r="C10" s="11"/>
      <c r="D10" s="11"/>
      <c r="E10" s="11"/>
      <c r="F10" s="11"/>
    </row>
    <row r="11" spans="1:6" x14ac:dyDescent="0.25">
      <c r="A11" s="4" t="s">
        <v>94</v>
      </c>
      <c r="B11" s="12"/>
      <c r="C11" s="12"/>
      <c r="D11" s="12"/>
      <c r="E11" s="12"/>
      <c r="F11" s="12"/>
    </row>
    <row r="12" spans="1:6" x14ac:dyDescent="0.25">
      <c r="A12" t="s">
        <v>7</v>
      </c>
      <c r="B12" s="11">
        <f>'Expense Assumptions'!$E25</f>
        <v>41250</v>
      </c>
      <c r="C12" s="11">
        <f>B12+(B12*'Expense Assumptions'!$B$54)</f>
        <v>42075</v>
      </c>
      <c r="D12" s="11">
        <f>C12+(C12*'Expense Assumptions'!$B$54)</f>
        <v>42916.5</v>
      </c>
      <c r="E12" s="11">
        <f>D12+(D12*'Expense Assumptions'!$B$54)</f>
        <v>43774.83</v>
      </c>
      <c r="F12" s="11">
        <f>E12+(E12*'Expense Assumptions'!$B$54)</f>
        <v>44650.3266</v>
      </c>
    </row>
    <row r="13" spans="1:6" x14ac:dyDescent="0.25">
      <c r="A13" t="s">
        <v>35</v>
      </c>
      <c r="B13" s="11">
        <f>'Expense Assumptions'!$E26</f>
        <v>4063</v>
      </c>
      <c r="C13" s="11">
        <f>B13+(B13*'Expense Assumptions'!$B$54)</f>
        <v>4144.26</v>
      </c>
      <c r="D13" s="11">
        <f>C13+(C13*'Expense Assumptions'!$B$54)</f>
        <v>4227.1451999999999</v>
      </c>
      <c r="E13" s="11">
        <f>D13+(D13*'Expense Assumptions'!$B$54)</f>
        <v>4311.6881039999998</v>
      </c>
      <c r="F13" s="11">
        <f>E13+(E13*'Expense Assumptions'!$B$54)</f>
        <v>4397.9218660799997</v>
      </c>
    </row>
    <row r="14" spans="1:6" x14ac:dyDescent="0.25">
      <c r="A14" t="s">
        <v>13</v>
      </c>
      <c r="B14" s="11">
        <f>'Expense Assumptions'!$E27</f>
        <v>15000</v>
      </c>
      <c r="C14" s="11">
        <f>B14+(B14*'Expense Assumptions'!$B$54)</f>
        <v>15300</v>
      </c>
      <c r="D14" s="11">
        <f>C14+(C14*'Expense Assumptions'!$B$54)</f>
        <v>15606</v>
      </c>
      <c r="E14" s="11">
        <f>D14+(D14*'Expense Assumptions'!$B$54)</f>
        <v>15918.12</v>
      </c>
      <c r="F14" s="11">
        <f>E14+(E14*'Expense Assumptions'!$B$54)</f>
        <v>16236.482400000001</v>
      </c>
    </row>
    <row r="15" spans="1:6" x14ac:dyDescent="0.25">
      <c r="A15" t="s">
        <v>1</v>
      </c>
      <c r="B15" s="11">
        <f>'Expense Assumptions'!$E28</f>
        <v>18000</v>
      </c>
      <c r="C15" s="11">
        <f>B15+(B15*'Expense Assumptions'!$B$54)</f>
        <v>18360</v>
      </c>
      <c r="D15" s="11">
        <f>C15+(C15*'Expense Assumptions'!$B$54)</f>
        <v>18727.2</v>
      </c>
      <c r="E15" s="11">
        <f>D15+(D15*'Expense Assumptions'!$B$54)</f>
        <v>19101.744000000002</v>
      </c>
      <c r="F15" s="11">
        <f>E15+(E15*'Expense Assumptions'!$B$54)</f>
        <v>19483.778880000002</v>
      </c>
    </row>
    <row r="16" spans="1:6" x14ac:dyDescent="0.25">
      <c r="A16" t="s">
        <v>19</v>
      </c>
      <c r="B16" s="11">
        <f>'Expense Assumptions'!$E29</f>
        <v>4800</v>
      </c>
      <c r="C16" s="11">
        <f>B16+(B16*'Expense Assumptions'!$B$54)</f>
        <v>4896</v>
      </c>
      <c r="D16" s="11">
        <f>C16+(C16*'Expense Assumptions'!$B$54)</f>
        <v>4993.92</v>
      </c>
      <c r="E16" s="11">
        <f>D16+(D16*'Expense Assumptions'!$B$54)</f>
        <v>5093.7983999999997</v>
      </c>
      <c r="F16" s="11">
        <f>E16+(E16*'Expense Assumptions'!$B$54)</f>
        <v>5195.674368</v>
      </c>
    </row>
    <row r="17" spans="1:14" x14ac:dyDescent="0.25">
      <c r="A17" t="s">
        <v>20</v>
      </c>
      <c r="B17" s="11">
        <f>'Expense Assumptions'!$E30</f>
        <v>1600</v>
      </c>
      <c r="C17" s="11">
        <f>B17+(B17*'Expense Assumptions'!$B$54)</f>
        <v>1632</v>
      </c>
      <c r="D17" s="11">
        <f>C17+(C17*'Expense Assumptions'!$B$54)</f>
        <v>1664.64</v>
      </c>
      <c r="E17" s="11">
        <f>D17+(D17*'Expense Assumptions'!$B$54)</f>
        <v>1697.9328</v>
      </c>
      <c r="F17" s="11">
        <f>E17+(E17*'Expense Assumptions'!$B$54)</f>
        <v>1731.8914560000001</v>
      </c>
    </row>
    <row r="18" spans="1:14" x14ac:dyDescent="0.25">
      <c r="A18" t="s">
        <v>21</v>
      </c>
      <c r="B18" s="11">
        <f>'Expense Assumptions'!$E31</f>
        <v>5000</v>
      </c>
      <c r="C18" s="11">
        <f>B18+(B18*'Expense Assumptions'!$B$54)</f>
        <v>5100</v>
      </c>
      <c r="D18" s="11">
        <f>C18+(C18*'Expense Assumptions'!$B$54)</f>
        <v>5202</v>
      </c>
      <c r="E18" s="11">
        <f>D18+(D18*'Expense Assumptions'!$B$54)</f>
        <v>5306.04</v>
      </c>
      <c r="F18" s="11">
        <f>E18+(E18*'Expense Assumptions'!$B$54)</f>
        <v>5412.1607999999997</v>
      </c>
    </row>
    <row r="19" spans="1:14" x14ac:dyDescent="0.25">
      <c r="A19" s="3" t="s">
        <v>90</v>
      </c>
      <c r="B19" s="3">
        <f>'Expense Assumptions'!E32</f>
        <v>3000</v>
      </c>
      <c r="C19" s="12">
        <f>B19+(B19*'Expense Assumptions'!$B$54)</f>
        <v>3060</v>
      </c>
      <c r="D19" s="12">
        <f>C19+(C19*'Expense Assumptions'!$B$54)</f>
        <v>3121.2</v>
      </c>
      <c r="E19" s="12">
        <f>D19+(D19*'Expense Assumptions'!$B$54)</f>
        <v>3183.6239999999998</v>
      </c>
      <c r="F19" s="12">
        <f>E19+(E19*'Expense Assumptions'!$B$54)</f>
        <v>3247.29648</v>
      </c>
    </row>
    <row r="20" spans="1:14" s="2" customFormat="1" x14ac:dyDescent="0.25">
      <c r="A20" s="31" t="s">
        <v>96</v>
      </c>
      <c r="B20" s="32">
        <f>SUM(B12:B19)</f>
        <v>92713</v>
      </c>
      <c r="C20" s="32">
        <f t="shared" ref="C20:F20" si="1">SUM(C12:C19)</f>
        <v>94567.260000000009</v>
      </c>
      <c r="D20" s="32">
        <f t="shared" si="1"/>
        <v>96458.605199999991</v>
      </c>
      <c r="E20" s="32">
        <f t="shared" si="1"/>
        <v>98387.777303999988</v>
      </c>
      <c r="F20" s="32">
        <f t="shared" si="1"/>
        <v>100355.53285008001</v>
      </c>
      <c r="J20" s="27"/>
    </row>
    <row r="22" spans="1:14" x14ac:dyDescent="0.25">
      <c r="A22" s="4" t="s">
        <v>95</v>
      </c>
      <c r="B22" s="3"/>
      <c r="C22" s="3"/>
      <c r="D22" s="3"/>
      <c r="E22" s="3"/>
      <c r="F22" s="3"/>
    </row>
    <row r="23" spans="1:14" x14ac:dyDescent="0.25">
      <c r="A23" t="s">
        <v>43</v>
      </c>
      <c r="B23" s="11">
        <f>'Expense Assumptions'!$E35</f>
        <v>5000</v>
      </c>
      <c r="C23" s="11">
        <f>B23+(B23*'Expense Assumptions'!$B$54)</f>
        <v>5100</v>
      </c>
      <c r="D23" s="11">
        <f>C23+(C23*'Expense Assumptions'!$B$54)</f>
        <v>5202</v>
      </c>
      <c r="E23" s="11">
        <f>D23+(D23*'Expense Assumptions'!$B$54)</f>
        <v>5306.04</v>
      </c>
      <c r="F23" s="11">
        <f>E23+(E23*'Expense Assumptions'!$B$54)</f>
        <v>5412.1607999999997</v>
      </c>
    </row>
    <row r="24" spans="1:14" x14ac:dyDescent="0.25">
      <c r="A24" t="s">
        <v>14</v>
      </c>
      <c r="B24" s="11">
        <f>'Expense Assumptions'!$E36</f>
        <v>65000</v>
      </c>
      <c r="C24" s="11">
        <f>B24+(B24*'Expense Assumptions'!$B$54)</f>
        <v>66300</v>
      </c>
      <c r="D24" s="11">
        <f>C24+(C24*'Expense Assumptions'!$B$54)</f>
        <v>67626</v>
      </c>
      <c r="E24" s="11">
        <f>D24+(D24*'Expense Assumptions'!$B$54)</f>
        <v>68978.52</v>
      </c>
      <c r="F24" s="11">
        <f>E24+(E24*'Expense Assumptions'!$B$54)</f>
        <v>70358.090400000001</v>
      </c>
    </row>
    <row r="25" spans="1:14" x14ac:dyDescent="0.25">
      <c r="A25" t="s">
        <v>15</v>
      </c>
      <c r="B25" s="11">
        <f>'Expense Assumptions'!$E37</f>
        <v>9600</v>
      </c>
      <c r="C25" s="11">
        <f>B25+(B25*'Expense Assumptions'!$B$54)</f>
        <v>9792</v>
      </c>
      <c r="D25" s="11">
        <f>C25+(C25*'Expense Assumptions'!$B$54)</f>
        <v>9987.84</v>
      </c>
      <c r="E25" s="11">
        <f>D25+(D25*'Expense Assumptions'!$B$54)</f>
        <v>10187.596799999999</v>
      </c>
      <c r="F25" s="11">
        <f>E25+(E25*'Expense Assumptions'!$B$54)</f>
        <v>10391.348736</v>
      </c>
      <c r="J25" s="15"/>
      <c r="K25" s="15"/>
      <c r="L25" s="15"/>
      <c r="M25" s="15"/>
      <c r="N25" s="15"/>
    </row>
    <row r="26" spans="1:14" x14ac:dyDescent="0.25">
      <c r="A26" t="s">
        <v>17</v>
      </c>
      <c r="B26" s="11">
        <f>'Expense Assumptions'!$E38</f>
        <v>12000</v>
      </c>
      <c r="C26" s="11">
        <f>B26+(B26*'Expense Assumptions'!$B$54)</f>
        <v>12240</v>
      </c>
      <c r="D26" s="11">
        <f>C26+(C26*'Expense Assumptions'!$B$54)</f>
        <v>12484.8</v>
      </c>
      <c r="E26" s="11">
        <f>D26+(D26*'Expense Assumptions'!$B$54)</f>
        <v>12734.495999999999</v>
      </c>
      <c r="F26" s="11">
        <f>E26+(E26*'Expense Assumptions'!$B$54)</f>
        <v>12989.18592</v>
      </c>
      <c r="J26" s="15"/>
      <c r="K26" s="15"/>
      <c r="L26" s="15"/>
      <c r="M26" s="15"/>
      <c r="N26" s="15"/>
    </row>
    <row r="27" spans="1:14" x14ac:dyDescent="0.25">
      <c r="A27" t="s">
        <v>16</v>
      </c>
      <c r="B27" s="11">
        <f>'Expense Assumptions'!$E39</f>
        <v>15000</v>
      </c>
      <c r="C27" s="11">
        <f>B27+(B27*'Expense Assumptions'!$B$54)</f>
        <v>15300</v>
      </c>
      <c r="D27" s="11">
        <f>C27+(C27*'Expense Assumptions'!$B$54)</f>
        <v>15606</v>
      </c>
      <c r="E27" s="11">
        <f>D27+(D27*'Expense Assumptions'!$B$54)</f>
        <v>15918.12</v>
      </c>
      <c r="F27" s="11">
        <f>E27+(E27*'Expense Assumptions'!$B$54)</f>
        <v>16236.482400000001</v>
      </c>
      <c r="J27" s="15"/>
      <c r="K27" s="15"/>
      <c r="L27" s="15"/>
      <c r="M27" s="15"/>
      <c r="N27" s="15"/>
    </row>
    <row r="28" spans="1:14" x14ac:dyDescent="0.25">
      <c r="A28" t="s">
        <v>42</v>
      </c>
      <c r="B28" s="11">
        <f>'Expense Assumptions'!$E40</f>
        <v>15000</v>
      </c>
      <c r="C28" s="11">
        <f>B28+(B28*'Expense Assumptions'!$B$54)</f>
        <v>15300</v>
      </c>
      <c r="D28" s="11">
        <f>C28+(C28*'Expense Assumptions'!$B$54)</f>
        <v>15606</v>
      </c>
      <c r="E28" s="11">
        <f>D28+(D28*'Expense Assumptions'!$B$54)</f>
        <v>15918.12</v>
      </c>
      <c r="F28" s="11">
        <f>E28+(E28*'Expense Assumptions'!$B$54)</f>
        <v>16236.482400000001</v>
      </c>
      <c r="J28" s="15"/>
      <c r="K28" s="15"/>
      <c r="L28" s="15"/>
      <c r="M28" s="15"/>
      <c r="N28" s="15"/>
    </row>
    <row r="29" spans="1:14" x14ac:dyDescent="0.25">
      <c r="A29" t="s">
        <v>18</v>
      </c>
      <c r="B29" s="11">
        <f>'Expense Assumptions'!$E41</f>
        <v>7200</v>
      </c>
      <c r="C29" s="11">
        <f>B29+(B29*'Expense Assumptions'!$B$54)</f>
        <v>7344</v>
      </c>
      <c r="D29" s="11">
        <f>C29+(C29*'Expense Assumptions'!$B$54)</f>
        <v>7490.88</v>
      </c>
      <c r="E29" s="11">
        <f>D29+(D29*'Expense Assumptions'!$B$54)</f>
        <v>7640.6976000000004</v>
      </c>
      <c r="F29" s="11">
        <f>E29+(E29*'Expense Assumptions'!$B$54)</f>
        <v>7793.5115520000008</v>
      </c>
      <c r="J29" s="15"/>
      <c r="K29" s="15"/>
      <c r="L29" s="15"/>
      <c r="M29" s="15"/>
      <c r="N29" s="15"/>
    </row>
    <row r="30" spans="1:14" x14ac:dyDescent="0.25">
      <c r="A30" t="s">
        <v>22</v>
      </c>
      <c r="B30" s="11">
        <f>'Expense Assumptions'!$E42</f>
        <v>5000</v>
      </c>
      <c r="C30" s="11">
        <f>B30+(B30*'Expense Assumptions'!$B$54)</f>
        <v>5100</v>
      </c>
      <c r="D30" s="11">
        <f>C30+(C30*'Expense Assumptions'!$B$54)</f>
        <v>5202</v>
      </c>
      <c r="E30" s="11">
        <f>D30+(D30*'Expense Assumptions'!$B$54)</f>
        <v>5306.04</v>
      </c>
      <c r="F30" s="11">
        <f>E30+(E30*'Expense Assumptions'!$B$54)</f>
        <v>5412.1607999999997</v>
      </c>
    </row>
    <row r="31" spans="1:14" x14ac:dyDescent="0.25">
      <c r="A31" t="s">
        <v>23</v>
      </c>
      <c r="B31" s="11">
        <f>'Expense Assumptions'!$E43</f>
        <v>4800</v>
      </c>
      <c r="C31" s="11">
        <f>B31+(B31*'Expense Assumptions'!$B$54)</f>
        <v>4896</v>
      </c>
      <c r="D31" s="11">
        <f>C31+(C31*'Expense Assumptions'!$B$54)</f>
        <v>4993.92</v>
      </c>
      <c r="E31" s="11">
        <f>D31+(D31*'Expense Assumptions'!$B$54)</f>
        <v>5093.7983999999997</v>
      </c>
      <c r="F31" s="11">
        <f>E31+(E31*'Expense Assumptions'!$B$54)</f>
        <v>5195.674368</v>
      </c>
    </row>
    <row r="32" spans="1:14" x14ac:dyDescent="0.25">
      <c r="A32" t="s">
        <v>24</v>
      </c>
      <c r="B32" s="11">
        <f>'Expense Assumptions'!$E44</f>
        <v>1800</v>
      </c>
      <c r="C32" s="11">
        <f>B32+(B32*'Expense Assumptions'!$B$54)</f>
        <v>1836</v>
      </c>
      <c r="D32" s="11">
        <f>C32+(C32*'Expense Assumptions'!$B$54)</f>
        <v>1872.72</v>
      </c>
      <c r="E32" s="11">
        <f>D32+(D32*'Expense Assumptions'!$B$54)</f>
        <v>1910.1744000000001</v>
      </c>
      <c r="F32" s="11">
        <f>E32+(E32*'Expense Assumptions'!$B$54)</f>
        <v>1948.3778880000002</v>
      </c>
    </row>
    <row r="33" spans="1:6" x14ac:dyDescent="0.25">
      <c r="A33" t="s">
        <v>8</v>
      </c>
      <c r="B33" s="11">
        <f>'Expense Assumptions'!$E45</f>
        <v>2400</v>
      </c>
      <c r="C33" s="11">
        <f>B33+(B33*'Expense Assumptions'!$B$54)</f>
        <v>2448</v>
      </c>
      <c r="D33" s="11">
        <f>C33+(C33*'Expense Assumptions'!$B$54)</f>
        <v>2496.96</v>
      </c>
      <c r="E33" s="11">
        <f>D33+(D33*'Expense Assumptions'!$B$54)</f>
        <v>2546.8991999999998</v>
      </c>
      <c r="F33" s="11">
        <f>E33+(E33*'Expense Assumptions'!$B$54)</f>
        <v>2597.837184</v>
      </c>
    </row>
    <row r="34" spans="1:6" x14ac:dyDescent="0.25">
      <c r="A34" t="s">
        <v>9</v>
      </c>
      <c r="B34" s="11">
        <f>'Expense Assumptions'!$E46</f>
        <v>5000</v>
      </c>
      <c r="C34" s="11">
        <f>B34+(B34*'Expense Assumptions'!$B$54)</f>
        <v>5100</v>
      </c>
      <c r="D34" s="11">
        <f>C34+(C34*'Expense Assumptions'!$B$54)</f>
        <v>5202</v>
      </c>
      <c r="E34" s="11">
        <f>D34+(D34*'Expense Assumptions'!$B$54)</f>
        <v>5306.04</v>
      </c>
      <c r="F34" s="11">
        <f>E34+(E34*'Expense Assumptions'!$B$54)</f>
        <v>5412.1607999999997</v>
      </c>
    </row>
    <row r="35" spans="1:6" x14ac:dyDescent="0.25">
      <c r="A35" t="s">
        <v>25</v>
      </c>
      <c r="B35" s="11">
        <f>B9*'Expense Assumptions'!$B$47</f>
        <v>894.80000000000007</v>
      </c>
      <c r="C35" s="11">
        <f>C9*'Expense Assumptions'!$B$47</f>
        <v>1825.3920000000001</v>
      </c>
      <c r="D35" s="11">
        <f>D9*'Expense Assumptions'!$B$47</f>
        <v>1861.8998400000003</v>
      </c>
      <c r="E35" s="11">
        <f>E9*'Expense Assumptions'!$B$47</f>
        <v>1899.1378368000003</v>
      </c>
      <c r="F35" s="11">
        <f>F9*'Expense Assumptions'!$B$47</f>
        <v>1937.1205935360003</v>
      </c>
    </row>
    <row r="36" spans="1:6" x14ac:dyDescent="0.25">
      <c r="A36" t="s">
        <v>10</v>
      </c>
      <c r="B36" s="11">
        <f>'Expense Assumptions'!$E48</f>
        <v>1000</v>
      </c>
      <c r="C36" s="11">
        <f>B36+(B36*'Expense Assumptions'!$B$54)</f>
        <v>1020</v>
      </c>
      <c r="D36" s="11">
        <f>C36+(C36*'Expense Assumptions'!$B$54)</f>
        <v>1040.4000000000001</v>
      </c>
      <c r="E36" s="11">
        <f>D36+(D36*'Expense Assumptions'!$B$54)</f>
        <v>1061.2080000000001</v>
      </c>
      <c r="F36" s="11">
        <f>E36+(E36*'Expense Assumptions'!$B$54)</f>
        <v>1082.4321600000001</v>
      </c>
    </row>
    <row r="37" spans="1:6" x14ac:dyDescent="0.25">
      <c r="A37" t="s">
        <v>11</v>
      </c>
      <c r="B37" s="11">
        <f>'Expense Assumptions'!$E49</f>
        <v>2500</v>
      </c>
      <c r="C37" s="11">
        <f>B37+(B37*'Expense Assumptions'!$B$54)</f>
        <v>2550</v>
      </c>
      <c r="D37" s="11">
        <f>C37+(C37*'Expense Assumptions'!$B$54)</f>
        <v>2601</v>
      </c>
      <c r="E37" s="11">
        <f>D37+(D37*'Expense Assumptions'!$B$54)</f>
        <v>2653.02</v>
      </c>
      <c r="F37" s="11">
        <f>E37+(E37*'Expense Assumptions'!$B$54)</f>
        <v>2706.0803999999998</v>
      </c>
    </row>
    <row r="38" spans="1:6" x14ac:dyDescent="0.25">
      <c r="A38" s="3" t="s">
        <v>12</v>
      </c>
      <c r="B38" s="12">
        <f>'Expense Assumptions'!$E50</f>
        <v>5000</v>
      </c>
      <c r="C38" s="12">
        <f>B38+(B38*'Expense Assumptions'!$B$54)</f>
        <v>5100</v>
      </c>
      <c r="D38" s="12">
        <f>C38+(C38*'Expense Assumptions'!$B$54)</f>
        <v>5202</v>
      </c>
      <c r="E38" s="12">
        <f>D38+(D38*'Expense Assumptions'!$B$54)</f>
        <v>5306.04</v>
      </c>
      <c r="F38" s="12">
        <f>E38+(E38*'Expense Assumptions'!$B$54)</f>
        <v>5412.1607999999997</v>
      </c>
    </row>
    <row r="39" spans="1:6" s="2" customFormat="1" x14ac:dyDescent="0.25">
      <c r="A39" s="31" t="s">
        <v>96</v>
      </c>
      <c r="B39" s="32">
        <f>SUM(B23:B38)</f>
        <v>157194.79999999999</v>
      </c>
      <c r="C39" s="32">
        <f t="shared" ref="C39:F39" si="2">SUM(C23:C38)</f>
        <v>161251.39199999999</v>
      </c>
      <c r="D39" s="32">
        <f t="shared" si="2"/>
        <v>164476.41983999999</v>
      </c>
      <c r="E39" s="32">
        <f t="shared" si="2"/>
        <v>167765.9482368</v>
      </c>
      <c r="F39" s="32">
        <f t="shared" si="2"/>
        <v>171121.26720153607</v>
      </c>
    </row>
    <row r="40" spans="1:6" x14ac:dyDescent="0.25">
      <c r="A40" s="3"/>
      <c r="B40" s="3"/>
      <c r="C40" s="3"/>
      <c r="D40" s="3"/>
      <c r="E40" s="3"/>
      <c r="F40" s="3"/>
    </row>
    <row r="41" spans="1:6" s="2" customFormat="1" x14ac:dyDescent="0.25">
      <c r="A41" s="2" t="s">
        <v>97</v>
      </c>
      <c r="B41" s="32">
        <f>SUM(B20,B39)</f>
        <v>249907.8</v>
      </c>
      <c r="C41" s="32">
        <f t="shared" ref="C41:F41" si="3">SUM(C20,C39)</f>
        <v>255818.652</v>
      </c>
      <c r="D41" s="32">
        <f t="shared" si="3"/>
        <v>260935.02503999998</v>
      </c>
      <c r="E41" s="32">
        <f t="shared" si="3"/>
        <v>266153.72554080002</v>
      </c>
      <c r="F41" s="32">
        <f t="shared" si="3"/>
        <v>271476.8000516161</v>
      </c>
    </row>
    <row r="42" spans="1:6" s="2" customFormat="1" x14ac:dyDescent="0.25">
      <c r="A42" s="4" t="s">
        <v>98</v>
      </c>
      <c r="B42" s="33">
        <f>B9-B41</f>
        <v>-205167.8</v>
      </c>
      <c r="C42" s="33">
        <f t="shared" ref="C42:F42" si="4">C9-C41</f>
        <v>-164549.052</v>
      </c>
      <c r="D42" s="33">
        <f t="shared" si="4"/>
        <v>-167840.03303999995</v>
      </c>
      <c r="E42" s="33">
        <f t="shared" si="4"/>
        <v>-171196.83370080002</v>
      </c>
      <c r="F42" s="33">
        <f t="shared" si="4"/>
        <v>-174620.77037481609</v>
      </c>
    </row>
    <row r="44" spans="1:6" x14ac:dyDescent="0.25">
      <c r="A44" s="22" t="s">
        <v>83</v>
      </c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FB64F-3460-4D57-A3A0-25B0248E58E2}">
  <dimension ref="A1:J44"/>
  <sheetViews>
    <sheetView showGridLines="0" workbookViewId="0"/>
  </sheetViews>
  <sheetFormatPr defaultRowHeight="15" x14ac:dyDescent="0.25"/>
  <cols>
    <col min="1" max="1" width="57" bestFit="1" customWidth="1"/>
    <col min="2" max="6" width="12.85546875" customWidth="1"/>
  </cols>
  <sheetData>
    <row r="1" spans="1:6" ht="18.75" x14ac:dyDescent="0.3">
      <c r="A1" s="28" t="s">
        <v>86</v>
      </c>
    </row>
    <row r="2" spans="1:6" x14ac:dyDescent="0.25">
      <c r="A2" s="27"/>
      <c r="B2" s="2"/>
      <c r="C2" s="2"/>
      <c r="D2" s="2"/>
      <c r="E2" s="2"/>
      <c r="F2" s="2"/>
    </row>
    <row r="3" spans="1:6" x14ac:dyDescent="0.25">
      <c r="A3" s="4" t="s">
        <v>70</v>
      </c>
      <c r="B3" s="26" t="s">
        <v>82</v>
      </c>
      <c r="C3" s="26" t="s">
        <v>77</v>
      </c>
      <c r="D3" s="26" t="s">
        <v>78</v>
      </c>
      <c r="E3" s="26" t="s">
        <v>79</v>
      </c>
      <c r="F3" s="26" t="s">
        <v>80</v>
      </c>
    </row>
    <row r="4" spans="1:6" x14ac:dyDescent="0.25">
      <c r="A4" t="s">
        <v>76</v>
      </c>
      <c r="B4" s="11">
        <f>'Revenue Assumptions'!L18*'Expense Assumptions'!B53</f>
        <v>132000</v>
      </c>
      <c r="C4" s="11">
        <f>'Revenue Assumptions'!L18+('Expense Assumptions'!$B$54*'Revenue Assumptions'!L18)</f>
        <v>269280</v>
      </c>
      <c r="D4" s="11">
        <f>C4+(C4*'Expense Assumptions'!$B$54)</f>
        <v>274665.59999999998</v>
      </c>
      <c r="E4" s="11">
        <f>D4+(D4*'Expense Assumptions'!$B$54)</f>
        <v>280158.91199999995</v>
      </c>
      <c r="F4" s="11">
        <f>E4+(E4*'Expense Assumptions'!$B$54)</f>
        <v>285762.09023999993</v>
      </c>
    </row>
    <row r="5" spans="1:6" x14ac:dyDescent="0.25">
      <c r="A5" s="5" t="s">
        <v>36</v>
      </c>
      <c r="B5" s="11">
        <f>'Revenue Assumptions'!L19*'Expense Assumptions'!B53</f>
        <v>5000</v>
      </c>
      <c r="C5" s="11">
        <f>'Revenue Assumptions'!L19+('Expense Assumptions'!$B$54*'Revenue Assumptions'!L19)</f>
        <v>10200</v>
      </c>
      <c r="D5" s="11">
        <f>C5+('Expense Assumptions'!$B$54*'"Mod" Revenue'!C5)</f>
        <v>10404</v>
      </c>
      <c r="E5" s="11">
        <f>D5+('Expense Assumptions'!$B$54*'"Mod" Revenue'!D5)</f>
        <v>10612.08</v>
      </c>
      <c r="F5" s="11">
        <f>E5+('Expense Assumptions'!$B$54*'"Mod" Revenue'!E5)</f>
        <v>10824.321599999999</v>
      </c>
    </row>
    <row r="6" spans="1:6" x14ac:dyDescent="0.25">
      <c r="A6" t="s">
        <v>37</v>
      </c>
      <c r="B6" s="11"/>
      <c r="C6" s="11"/>
      <c r="D6" s="11"/>
      <c r="E6" s="11"/>
      <c r="F6" s="11"/>
    </row>
    <row r="7" spans="1:6" x14ac:dyDescent="0.25">
      <c r="A7" t="s">
        <v>38</v>
      </c>
      <c r="B7" s="11"/>
      <c r="C7" s="11"/>
      <c r="D7" s="11"/>
      <c r="E7" s="11"/>
      <c r="F7" s="11"/>
    </row>
    <row r="8" spans="1:6" x14ac:dyDescent="0.25">
      <c r="A8" s="3" t="s">
        <v>39</v>
      </c>
      <c r="B8" s="12"/>
      <c r="C8" s="12"/>
      <c r="D8" s="12"/>
      <c r="E8" s="12"/>
      <c r="F8" s="12"/>
    </row>
    <row r="9" spans="1:6" s="2" customFormat="1" x14ac:dyDescent="0.25">
      <c r="A9" s="2" t="s">
        <v>99</v>
      </c>
      <c r="B9" s="34">
        <f>SUM(B4:B8)</f>
        <v>137000</v>
      </c>
      <c r="C9" s="34">
        <f t="shared" ref="C9:F9" si="0">SUM(C4:C8)</f>
        <v>279480</v>
      </c>
      <c r="D9" s="34">
        <f t="shared" si="0"/>
        <v>285069.59999999998</v>
      </c>
      <c r="E9" s="34">
        <f t="shared" si="0"/>
        <v>290770.99199999997</v>
      </c>
      <c r="F9" s="34">
        <f t="shared" si="0"/>
        <v>296586.41183999996</v>
      </c>
    </row>
    <row r="10" spans="1:6" x14ac:dyDescent="0.25">
      <c r="B10" s="11"/>
      <c r="C10" s="11"/>
      <c r="D10" s="11"/>
      <c r="E10" s="11"/>
      <c r="F10" s="11"/>
    </row>
    <row r="11" spans="1:6" x14ac:dyDescent="0.25">
      <c r="A11" s="4" t="s">
        <v>94</v>
      </c>
      <c r="B11" s="12"/>
      <c r="C11" s="12"/>
      <c r="D11" s="12"/>
      <c r="E11" s="12"/>
      <c r="F11" s="12"/>
    </row>
    <row r="12" spans="1:6" x14ac:dyDescent="0.25">
      <c r="A12" t="s">
        <v>7</v>
      </c>
      <c r="B12" s="11">
        <f>'Expense Assumptions'!$E25</f>
        <v>41250</v>
      </c>
      <c r="C12" s="11">
        <f>B12+(B12*'Expense Assumptions'!$B$54)</f>
        <v>42075</v>
      </c>
      <c r="D12" s="11">
        <f>C12+(C12*'Expense Assumptions'!$B$54)</f>
        <v>42916.5</v>
      </c>
      <c r="E12" s="11">
        <f>D12+(D12*'Expense Assumptions'!$B$54)</f>
        <v>43774.83</v>
      </c>
      <c r="F12" s="11">
        <f>E12+(E12*'Expense Assumptions'!$B$54)</f>
        <v>44650.3266</v>
      </c>
    </row>
    <row r="13" spans="1:6" x14ac:dyDescent="0.25">
      <c r="A13" t="s">
        <v>35</v>
      </c>
      <c r="B13" s="11">
        <f>'Expense Assumptions'!$E26</f>
        <v>4063</v>
      </c>
      <c r="C13" s="11">
        <f>B13+(B13*'Expense Assumptions'!$B$54)</f>
        <v>4144.26</v>
      </c>
      <c r="D13" s="11">
        <f>C13+(C13*'Expense Assumptions'!$B$54)</f>
        <v>4227.1451999999999</v>
      </c>
      <c r="E13" s="11">
        <f>D13+(D13*'Expense Assumptions'!$B$54)</f>
        <v>4311.6881039999998</v>
      </c>
      <c r="F13" s="11">
        <f>E13+(E13*'Expense Assumptions'!$B$54)</f>
        <v>4397.9218660799997</v>
      </c>
    </row>
    <row r="14" spans="1:6" x14ac:dyDescent="0.25">
      <c r="A14" t="s">
        <v>13</v>
      </c>
      <c r="B14" s="11">
        <f>'Expense Assumptions'!$E27</f>
        <v>15000</v>
      </c>
      <c r="C14" s="11">
        <f>B14+(B14*'Expense Assumptions'!$B$54)</f>
        <v>15300</v>
      </c>
      <c r="D14" s="11">
        <f>C14+(C14*'Expense Assumptions'!$B$54)</f>
        <v>15606</v>
      </c>
      <c r="E14" s="11">
        <f>D14+(D14*'Expense Assumptions'!$B$54)</f>
        <v>15918.12</v>
      </c>
      <c r="F14" s="11">
        <f>E14+(E14*'Expense Assumptions'!$B$54)</f>
        <v>16236.482400000001</v>
      </c>
    </row>
    <row r="15" spans="1:6" x14ac:dyDescent="0.25">
      <c r="A15" t="s">
        <v>1</v>
      </c>
      <c r="B15" s="11">
        <f>'Expense Assumptions'!$E28</f>
        <v>18000</v>
      </c>
      <c r="C15" s="11">
        <f>B15+(B15*'Expense Assumptions'!$B$54)</f>
        <v>18360</v>
      </c>
      <c r="D15" s="11">
        <f>C15+(C15*'Expense Assumptions'!$B$54)</f>
        <v>18727.2</v>
      </c>
      <c r="E15" s="11">
        <f>D15+(D15*'Expense Assumptions'!$B$54)</f>
        <v>19101.744000000002</v>
      </c>
      <c r="F15" s="11">
        <f>E15+(E15*'Expense Assumptions'!$B$54)</f>
        <v>19483.778880000002</v>
      </c>
    </row>
    <row r="16" spans="1:6" x14ac:dyDescent="0.25">
      <c r="A16" t="s">
        <v>19</v>
      </c>
      <c r="B16" s="11">
        <f>'Expense Assumptions'!$E29</f>
        <v>4800</v>
      </c>
      <c r="C16" s="11">
        <f>B16+(B16*'Expense Assumptions'!$B$54)</f>
        <v>4896</v>
      </c>
      <c r="D16" s="11">
        <f>C16+(C16*'Expense Assumptions'!$B$54)</f>
        <v>4993.92</v>
      </c>
      <c r="E16" s="11">
        <f>D16+(D16*'Expense Assumptions'!$B$54)</f>
        <v>5093.7983999999997</v>
      </c>
      <c r="F16" s="11">
        <f>E16+(E16*'Expense Assumptions'!$B$54)</f>
        <v>5195.674368</v>
      </c>
    </row>
    <row r="17" spans="1:6" x14ac:dyDescent="0.25">
      <c r="A17" t="s">
        <v>20</v>
      </c>
      <c r="B17" s="11">
        <f>'Expense Assumptions'!$E30</f>
        <v>1600</v>
      </c>
      <c r="C17" s="11">
        <f>B17+(B17*'Expense Assumptions'!$B$54)</f>
        <v>1632</v>
      </c>
      <c r="D17" s="11">
        <f>C17+(C17*'Expense Assumptions'!$B$54)</f>
        <v>1664.64</v>
      </c>
      <c r="E17" s="11">
        <f>D17+(D17*'Expense Assumptions'!$B$54)</f>
        <v>1697.9328</v>
      </c>
      <c r="F17" s="11">
        <f>E17+(E17*'Expense Assumptions'!$B$54)</f>
        <v>1731.8914560000001</v>
      </c>
    </row>
    <row r="18" spans="1:6" x14ac:dyDescent="0.25">
      <c r="A18" t="s">
        <v>21</v>
      </c>
      <c r="B18" s="11">
        <f>'Expense Assumptions'!$E31</f>
        <v>5000</v>
      </c>
      <c r="C18" s="11">
        <f>B18+(B18*'Expense Assumptions'!$B$54)</f>
        <v>5100</v>
      </c>
      <c r="D18" s="11">
        <f>C18+(C18*'Expense Assumptions'!$B$54)</f>
        <v>5202</v>
      </c>
      <c r="E18" s="11">
        <f>D18+(D18*'Expense Assumptions'!$B$54)</f>
        <v>5306.04</v>
      </c>
      <c r="F18" s="11">
        <f>E18+(E18*'Expense Assumptions'!$B$54)</f>
        <v>5412.1607999999997</v>
      </c>
    </row>
    <row r="19" spans="1:6" x14ac:dyDescent="0.25">
      <c r="A19" s="3" t="s">
        <v>90</v>
      </c>
      <c r="B19" s="3">
        <f>'Expense Assumptions'!E32</f>
        <v>3000</v>
      </c>
      <c r="C19" s="12">
        <f>B19+(B19*'Expense Assumptions'!$B$54)</f>
        <v>3060</v>
      </c>
      <c r="D19" s="12">
        <f>C19+(C19*'Expense Assumptions'!$B$54)</f>
        <v>3121.2</v>
      </c>
      <c r="E19" s="12">
        <f>D19+(D19*'Expense Assumptions'!$B$54)</f>
        <v>3183.6239999999998</v>
      </c>
      <c r="F19" s="12">
        <f>E19+(E19*'Expense Assumptions'!$B$54)</f>
        <v>3247.29648</v>
      </c>
    </row>
    <row r="20" spans="1:6" s="2" customFormat="1" x14ac:dyDescent="0.25">
      <c r="A20" s="2" t="s">
        <v>100</v>
      </c>
      <c r="B20" s="32">
        <f>SUM(B12:B19)</f>
        <v>92713</v>
      </c>
      <c r="C20" s="32">
        <f t="shared" ref="C20:F20" si="1">SUM(C12:C19)</f>
        <v>94567.260000000009</v>
      </c>
      <c r="D20" s="32">
        <f t="shared" si="1"/>
        <v>96458.605199999991</v>
      </c>
      <c r="E20" s="32">
        <f t="shared" si="1"/>
        <v>98387.777303999988</v>
      </c>
      <c r="F20" s="32">
        <f t="shared" si="1"/>
        <v>100355.53285008001</v>
      </c>
    </row>
    <row r="22" spans="1:6" x14ac:dyDescent="0.25">
      <c r="A22" s="4" t="s">
        <v>95</v>
      </c>
      <c r="B22" s="3"/>
      <c r="C22" s="3"/>
      <c r="D22" s="3"/>
      <c r="E22" s="3"/>
      <c r="F22" s="3"/>
    </row>
    <row r="23" spans="1:6" x14ac:dyDescent="0.25">
      <c r="A23" t="s">
        <v>43</v>
      </c>
      <c r="B23" s="11">
        <f>'Expense Assumptions'!$E35</f>
        <v>5000</v>
      </c>
      <c r="C23" s="11">
        <f>B23+(B23*'Expense Assumptions'!$B$54)</f>
        <v>5100</v>
      </c>
      <c r="D23" s="11">
        <f>C23+(C23*'Expense Assumptions'!$B$54)</f>
        <v>5202</v>
      </c>
      <c r="E23" s="11">
        <f>D23+(D23*'Expense Assumptions'!$B$54)</f>
        <v>5306.04</v>
      </c>
      <c r="F23" s="11">
        <f>E23+(E23*'Expense Assumptions'!$B$54)</f>
        <v>5412.1607999999997</v>
      </c>
    </row>
    <row r="24" spans="1:6" x14ac:dyDescent="0.25">
      <c r="A24" t="s">
        <v>14</v>
      </c>
      <c r="B24" s="11">
        <f>'Expense Assumptions'!$E36</f>
        <v>65000</v>
      </c>
      <c r="C24" s="11">
        <f>B24+(B24*'Expense Assumptions'!$B$54)</f>
        <v>66300</v>
      </c>
      <c r="D24" s="11">
        <f>C24+(C24*'Expense Assumptions'!$B$54)</f>
        <v>67626</v>
      </c>
      <c r="E24" s="11">
        <f>D24+(D24*'Expense Assumptions'!$B$54)</f>
        <v>68978.52</v>
      </c>
      <c r="F24" s="11">
        <f>E24+(E24*'Expense Assumptions'!$B$54)</f>
        <v>70358.090400000001</v>
      </c>
    </row>
    <row r="25" spans="1:6" x14ac:dyDescent="0.25">
      <c r="A25" t="s">
        <v>15</v>
      </c>
      <c r="B25" s="11">
        <f>'Expense Assumptions'!$E37</f>
        <v>9600</v>
      </c>
      <c r="C25" s="11">
        <f>B25+(B25*'Expense Assumptions'!$B$54)</f>
        <v>9792</v>
      </c>
      <c r="D25" s="11">
        <f>C25+(C25*'Expense Assumptions'!$B$54)</f>
        <v>9987.84</v>
      </c>
      <c r="E25" s="11">
        <f>D25+(D25*'Expense Assumptions'!$B$54)</f>
        <v>10187.596799999999</v>
      </c>
      <c r="F25" s="11">
        <f>E25+(E25*'Expense Assumptions'!$B$54)</f>
        <v>10391.348736</v>
      </c>
    </row>
    <row r="26" spans="1:6" x14ac:dyDescent="0.25">
      <c r="A26" t="s">
        <v>17</v>
      </c>
      <c r="B26" s="11">
        <f>'Expense Assumptions'!$E38</f>
        <v>12000</v>
      </c>
      <c r="C26" s="11">
        <f>B26+(B26*'Expense Assumptions'!$B$54)</f>
        <v>12240</v>
      </c>
      <c r="D26" s="11">
        <f>C26+(C26*'Expense Assumptions'!$B$54)</f>
        <v>12484.8</v>
      </c>
      <c r="E26" s="11">
        <f>D26+(D26*'Expense Assumptions'!$B$54)</f>
        <v>12734.495999999999</v>
      </c>
      <c r="F26" s="11">
        <f>E26+(E26*'Expense Assumptions'!$B$54)</f>
        <v>12989.18592</v>
      </c>
    </row>
    <row r="27" spans="1:6" x14ac:dyDescent="0.25">
      <c r="A27" t="s">
        <v>16</v>
      </c>
      <c r="B27" s="11">
        <f>'Expense Assumptions'!$E39</f>
        <v>15000</v>
      </c>
      <c r="C27" s="11">
        <f>B27+(B27*'Expense Assumptions'!$B$54)</f>
        <v>15300</v>
      </c>
      <c r="D27" s="11">
        <f>C27+(C27*'Expense Assumptions'!$B$54)</f>
        <v>15606</v>
      </c>
      <c r="E27" s="11">
        <f>D27+(D27*'Expense Assumptions'!$B$54)</f>
        <v>15918.12</v>
      </c>
      <c r="F27" s="11">
        <f>E27+(E27*'Expense Assumptions'!$B$54)</f>
        <v>16236.482400000001</v>
      </c>
    </row>
    <row r="28" spans="1:6" x14ac:dyDescent="0.25">
      <c r="A28" t="s">
        <v>42</v>
      </c>
      <c r="B28" s="11">
        <f>'Expense Assumptions'!$E40</f>
        <v>15000</v>
      </c>
      <c r="C28" s="11">
        <f>B28+(B28*'Expense Assumptions'!$B$54)</f>
        <v>15300</v>
      </c>
      <c r="D28" s="11">
        <f>C28+(C28*'Expense Assumptions'!$B$54)</f>
        <v>15606</v>
      </c>
      <c r="E28" s="11">
        <f>D28+(D28*'Expense Assumptions'!$B$54)</f>
        <v>15918.12</v>
      </c>
      <c r="F28" s="11">
        <f>E28+(E28*'Expense Assumptions'!$B$54)</f>
        <v>16236.482400000001</v>
      </c>
    </row>
    <row r="29" spans="1:6" x14ac:dyDescent="0.25">
      <c r="A29" t="s">
        <v>18</v>
      </c>
      <c r="B29" s="11">
        <f>'Expense Assumptions'!$E41</f>
        <v>7200</v>
      </c>
      <c r="C29" s="11">
        <f>B29+(B29*'Expense Assumptions'!$B$54)</f>
        <v>7344</v>
      </c>
      <c r="D29" s="11">
        <f>C29+(C29*'Expense Assumptions'!$B$54)</f>
        <v>7490.88</v>
      </c>
      <c r="E29" s="11">
        <f>D29+(D29*'Expense Assumptions'!$B$54)</f>
        <v>7640.6976000000004</v>
      </c>
      <c r="F29" s="11">
        <f>E29+(E29*'Expense Assumptions'!$B$54)</f>
        <v>7793.5115520000008</v>
      </c>
    </row>
    <row r="30" spans="1:6" x14ac:dyDescent="0.25">
      <c r="A30" t="s">
        <v>22</v>
      </c>
      <c r="B30" s="11">
        <f>'Expense Assumptions'!$E42</f>
        <v>5000</v>
      </c>
      <c r="C30" s="11">
        <f>B30+(B30*'Expense Assumptions'!$B$54)</f>
        <v>5100</v>
      </c>
      <c r="D30" s="11">
        <f>C30+(C30*'Expense Assumptions'!$B$54)</f>
        <v>5202</v>
      </c>
      <c r="E30" s="11">
        <f>D30+(D30*'Expense Assumptions'!$B$54)</f>
        <v>5306.04</v>
      </c>
      <c r="F30" s="11">
        <f>E30+(E30*'Expense Assumptions'!$B$54)</f>
        <v>5412.1607999999997</v>
      </c>
    </row>
    <row r="31" spans="1:6" x14ac:dyDescent="0.25">
      <c r="A31" t="s">
        <v>23</v>
      </c>
      <c r="B31" s="11">
        <f>'Expense Assumptions'!$E43</f>
        <v>4800</v>
      </c>
      <c r="C31" s="11">
        <f>B31+(B31*'Expense Assumptions'!$B$54)</f>
        <v>4896</v>
      </c>
      <c r="D31" s="11">
        <f>C31+(C31*'Expense Assumptions'!$B$54)</f>
        <v>4993.92</v>
      </c>
      <c r="E31" s="11">
        <f>D31+(D31*'Expense Assumptions'!$B$54)</f>
        <v>5093.7983999999997</v>
      </c>
      <c r="F31" s="11">
        <f>E31+(E31*'Expense Assumptions'!$B$54)</f>
        <v>5195.674368</v>
      </c>
    </row>
    <row r="32" spans="1:6" x14ac:dyDescent="0.25">
      <c r="A32" t="s">
        <v>24</v>
      </c>
      <c r="B32" s="11">
        <f>'Expense Assumptions'!$E44</f>
        <v>1800</v>
      </c>
      <c r="C32" s="11">
        <f>B32+(B32*'Expense Assumptions'!$B$54)</f>
        <v>1836</v>
      </c>
      <c r="D32" s="11">
        <f>C32+(C32*'Expense Assumptions'!$B$54)</f>
        <v>1872.72</v>
      </c>
      <c r="E32" s="11">
        <f>D32+(D32*'Expense Assumptions'!$B$54)</f>
        <v>1910.1744000000001</v>
      </c>
      <c r="F32" s="11">
        <f>E32+(E32*'Expense Assumptions'!$B$54)</f>
        <v>1948.3778880000002</v>
      </c>
    </row>
    <row r="33" spans="1:10" x14ac:dyDescent="0.25">
      <c r="A33" t="s">
        <v>8</v>
      </c>
      <c r="B33" s="11">
        <f>'Expense Assumptions'!$E45</f>
        <v>2400</v>
      </c>
      <c r="C33" s="11">
        <f>B33+(B33*'Expense Assumptions'!$B$54)</f>
        <v>2448</v>
      </c>
      <c r="D33" s="11">
        <f>C33+(C33*'Expense Assumptions'!$B$54)</f>
        <v>2496.96</v>
      </c>
      <c r="E33" s="11">
        <f>D33+(D33*'Expense Assumptions'!$B$54)</f>
        <v>2546.8991999999998</v>
      </c>
      <c r="F33" s="11">
        <f>E33+(E33*'Expense Assumptions'!$B$54)</f>
        <v>2597.837184</v>
      </c>
    </row>
    <row r="34" spans="1:10" x14ac:dyDescent="0.25">
      <c r="A34" t="s">
        <v>9</v>
      </c>
      <c r="B34" s="11">
        <f>'Expense Assumptions'!$E46</f>
        <v>5000</v>
      </c>
      <c r="C34" s="11">
        <f>B34+(B34*'Expense Assumptions'!$B$54)</f>
        <v>5100</v>
      </c>
      <c r="D34" s="11">
        <f>C34+(C34*'Expense Assumptions'!$B$54)</f>
        <v>5202</v>
      </c>
      <c r="E34" s="11">
        <f>D34+(D34*'Expense Assumptions'!$B$54)</f>
        <v>5306.04</v>
      </c>
      <c r="F34" s="11">
        <f>E34+(E34*'Expense Assumptions'!$B$54)</f>
        <v>5412.1607999999997</v>
      </c>
    </row>
    <row r="35" spans="1:10" x14ac:dyDescent="0.25">
      <c r="A35" t="s">
        <v>25</v>
      </c>
      <c r="B35" s="11">
        <f>B9*'Expense Assumptions'!$B$47</f>
        <v>2740</v>
      </c>
      <c r="C35" s="11">
        <f>C9*'Expense Assumptions'!$B$47</f>
        <v>5589.6</v>
      </c>
      <c r="D35" s="11">
        <f>D9*'Expense Assumptions'!$B$47</f>
        <v>5701.3919999999998</v>
      </c>
      <c r="E35" s="11">
        <f>E9*'Expense Assumptions'!$B$47</f>
        <v>5815.4198399999996</v>
      </c>
      <c r="F35" s="11">
        <f>F9*'Expense Assumptions'!$B$47</f>
        <v>5931.7282367999996</v>
      </c>
    </row>
    <row r="36" spans="1:10" x14ac:dyDescent="0.25">
      <c r="A36" t="s">
        <v>10</v>
      </c>
      <c r="B36" s="11">
        <f>'Expense Assumptions'!$E48</f>
        <v>1000</v>
      </c>
      <c r="C36" s="11">
        <f>B36+(B36*'Expense Assumptions'!$B$54)</f>
        <v>1020</v>
      </c>
      <c r="D36" s="11">
        <f>C36+(C36*'Expense Assumptions'!$B$54)</f>
        <v>1040.4000000000001</v>
      </c>
      <c r="E36" s="11">
        <f>D36+(D36*'Expense Assumptions'!$B$54)</f>
        <v>1061.2080000000001</v>
      </c>
      <c r="F36" s="11">
        <f>E36+(E36*'Expense Assumptions'!$B$54)</f>
        <v>1082.4321600000001</v>
      </c>
    </row>
    <row r="37" spans="1:10" x14ac:dyDescent="0.25">
      <c r="A37" t="s">
        <v>11</v>
      </c>
      <c r="B37" s="11">
        <f>'Expense Assumptions'!$E49</f>
        <v>2500</v>
      </c>
      <c r="C37" s="11">
        <f>B37+(B37*'Expense Assumptions'!$B$54)</f>
        <v>2550</v>
      </c>
      <c r="D37" s="11">
        <f>C37+(C37*'Expense Assumptions'!$B$54)</f>
        <v>2601</v>
      </c>
      <c r="E37" s="11">
        <f>D37+(D37*'Expense Assumptions'!$B$54)</f>
        <v>2653.02</v>
      </c>
      <c r="F37" s="11">
        <f>E37+(E37*'Expense Assumptions'!$B$54)</f>
        <v>2706.0803999999998</v>
      </c>
      <c r="J37" s="5"/>
    </row>
    <row r="38" spans="1:10" x14ac:dyDescent="0.25">
      <c r="A38" s="3" t="s">
        <v>12</v>
      </c>
      <c r="B38" s="12">
        <f>'Expense Assumptions'!$E50</f>
        <v>5000</v>
      </c>
      <c r="C38" s="12">
        <f>B38+(B38*'Expense Assumptions'!$B$54)</f>
        <v>5100</v>
      </c>
      <c r="D38" s="12">
        <f>C38+(C38*'Expense Assumptions'!$B$54)</f>
        <v>5202</v>
      </c>
      <c r="E38" s="12">
        <f>D38+(D38*'Expense Assumptions'!$B$54)</f>
        <v>5306.04</v>
      </c>
      <c r="F38" s="12">
        <f>E38+(E38*'Expense Assumptions'!$B$54)</f>
        <v>5412.1607999999997</v>
      </c>
    </row>
    <row r="39" spans="1:10" s="2" customFormat="1" x14ac:dyDescent="0.25">
      <c r="A39" s="31" t="s">
        <v>101</v>
      </c>
      <c r="B39" s="32">
        <f>SUM(B23:B38)</f>
        <v>159040</v>
      </c>
      <c r="C39" s="32">
        <f t="shared" ref="C39:F39" si="2">SUM(C23:C38)</f>
        <v>165015.6</v>
      </c>
      <c r="D39" s="32">
        <f t="shared" si="2"/>
        <v>168315.91199999998</v>
      </c>
      <c r="E39" s="32">
        <f t="shared" si="2"/>
        <v>171682.23024</v>
      </c>
      <c r="F39" s="32">
        <f t="shared" si="2"/>
        <v>175115.87484480007</v>
      </c>
    </row>
    <row r="40" spans="1:10" x14ac:dyDescent="0.25">
      <c r="A40" s="3"/>
      <c r="B40" s="3"/>
      <c r="C40" s="3"/>
      <c r="D40" s="3"/>
      <c r="E40" s="3"/>
      <c r="F40" s="3"/>
    </row>
    <row r="41" spans="1:10" s="2" customFormat="1" x14ac:dyDescent="0.25">
      <c r="A41" s="2" t="s">
        <v>97</v>
      </c>
      <c r="B41" s="32">
        <f>SUM(B20,B39)</f>
        <v>251753</v>
      </c>
      <c r="C41" s="32">
        <f t="shared" ref="C41:F41" si="3">SUM(C20,C39)</f>
        <v>259582.86000000002</v>
      </c>
      <c r="D41" s="32">
        <f t="shared" si="3"/>
        <v>264774.5172</v>
      </c>
      <c r="E41" s="32">
        <f t="shared" si="3"/>
        <v>270070.00754399999</v>
      </c>
      <c r="F41" s="32">
        <f t="shared" si="3"/>
        <v>275471.40769488009</v>
      </c>
    </row>
    <row r="42" spans="1:10" s="2" customFormat="1" x14ac:dyDescent="0.25">
      <c r="A42" s="4" t="s">
        <v>98</v>
      </c>
      <c r="B42" s="33">
        <f>B9-B41</f>
        <v>-114753</v>
      </c>
      <c r="C42" s="33">
        <f t="shared" ref="C42:F42" si="4">C9-C41</f>
        <v>19897.139999999985</v>
      </c>
      <c r="D42" s="33">
        <f t="shared" si="4"/>
        <v>20295.082799999975</v>
      </c>
      <c r="E42" s="33">
        <f t="shared" si="4"/>
        <v>20700.984455999976</v>
      </c>
      <c r="F42" s="33">
        <f t="shared" si="4"/>
        <v>21115.004145119863</v>
      </c>
    </row>
    <row r="44" spans="1:10" x14ac:dyDescent="0.25">
      <c r="A44" s="2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74E68-1CB4-4832-80A3-BF24C61E705A}">
  <dimension ref="A1:J56"/>
  <sheetViews>
    <sheetView showGridLines="0" workbookViewId="0"/>
  </sheetViews>
  <sheetFormatPr defaultRowHeight="15" x14ac:dyDescent="0.25"/>
  <cols>
    <col min="1" max="1" width="57" bestFit="1" customWidth="1"/>
    <col min="2" max="6" width="12.85546875" customWidth="1"/>
  </cols>
  <sheetData>
    <row r="1" spans="1:6" ht="18.75" x14ac:dyDescent="0.3">
      <c r="A1" s="28" t="s">
        <v>85</v>
      </c>
    </row>
    <row r="2" spans="1:6" x14ac:dyDescent="0.25">
      <c r="A2" s="27"/>
      <c r="B2" s="2"/>
      <c r="C2" s="2"/>
      <c r="D2" s="2"/>
      <c r="E2" s="2"/>
      <c r="F2" s="2"/>
    </row>
    <row r="3" spans="1:6" x14ac:dyDescent="0.25">
      <c r="A3" s="4" t="s">
        <v>70</v>
      </c>
      <c r="B3" s="26" t="s">
        <v>82</v>
      </c>
      <c r="C3" s="26" t="s">
        <v>77</v>
      </c>
      <c r="D3" s="26" t="s">
        <v>78</v>
      </c>
      <c r="E3" s="26" t="s">
        <v>79</v>
      </c>
      <c r="F3" s="26" t="s">
        <v>80</v>
      </c>
    </row>
    <row r="4" spans="1:6" x14ac:dyDescent="0.25">
      <c r="A4" t="s">
        <v>76</v>
      </c>
      <c r="B4" s="11">
        <f>'Revenue Assumptions'!L27*'Expense Assumptions'!B53</f>
        <v>250800</v>
      </c>
      <c r="C4" s="11">
        <f>'Revenue Assumptions'!$L27+('Expense Assumptions'!$B$54*'Revenue Assumptions'!$L27)</f>
        <v>511632</v>
      </c>
      <c r="D4" s="11">
        <f>C4+('Expense Assumptions'!$B$54*'"Max" Revenue'!C4)</f>
        <v>521864.64</v>
      </c>
      <c r="E4" s="11">
        <f>D4+('Expense Assumptions'!$B$54*'"Max" Revenue'!D4)</f>
        <v>532301.93280000007</v>
      </c>
      <c r="F4" s="11">
        <f>E4+('Expense Assumptions'!$B$54*'"Max" Revenue'!E4)</f>
        <v>542947.97145600012</v>
      </c>
    </row>
    <row r="5" spans="1:6" x14ac:dyDescent="0.25">
      <c r="A5" s="5" t="s">
        <v>36</v>
      </c>
      <c r="B5" s="11">
        <f>'Revenue Assumptions'!L28*'Expense Assumptions'!B53</f>
        <v>10000</v>
      </c>
      <c r="C5" s="11">
        <f>'Revenue Assumptions'!$L28+('Expense Assumptions'!$B$54*'Revenue Assumptions'!$L28)</f>
        <v>20400</v>
      </c>
      <c r="D5" s="11">
        <f>C5+('Expense Assumptions'!$B$54*'"Max" Revenue'!C5)</f>
        <v>20808</v>
      </c>
      <c r="E5" s="11">
        <f>D5+('Expense Assumptions'!$B$54*'"Max" Revenue'!D5)</f>
        <v>21224.16</v>
      </c>
      <c r="F5" s="11">
        <f>E5+('Expense Assumptions'!$B$54*'"Max" Revenue'!E5)</f>
        <v>21648.643199999999</v>
      </c>
    </row>
    <row r="6" spans="1:6" x14ac:dyDescent="0.25">
      <c r="A6" t="s">
        <v>37</v>
      </c>
      <c r="B6" s="11"/>
      <c r="C6" s="11"/>
      <c r="D6" s="11"/>
      <c r="E6" s="11"/>
      <c r="F6" s="11"/>
    </row>
    <row r="7" spans="1:6" x14ac:dyDescent="0.25">
      <c r="A7" t="s">
        <v>38</v>
      </c>
      <c r="B7" s="11"/>
      <c r="C7" s="11"/>
      <c r="D7" s="11"/>
      <c r="E7" s="11"/>
      <c r="F7" s="11"/>
    </row>
    <row r="8" spans="1:6" x14ac:dyDescent="0.25">
      <c r="A8" s="3" t="s">
        <v>39</v>
      </c>
      <c r="B8" s="12"/>
      <c r="C8" s="12"/>
      <c r="D8" s="12"/>
      <c r="E8" s="12"/>
      <c r="F8" s="12"/>
    </row>
    <row r="9" spans="1:6" s="2" customFormat="1" x14ac:dyDescent="0.25">
      <c r="A9" s="2" t="s">
        <v>99</v>
      </c>
      <c r="B9" s="34">
        <f>SUM(B4:B8)</f>
        <v>260800</v>
      </c>
      <c r="C9" s="34">
        <f t="shared" ref="C9:F9" si="0">SUM(C4:C8)</f>
        <v>532032</v>
      </c>
      <c r="D9" s="34">
        <f t="shared" si="0"/>
        <v>542672.64000000001</v>
      </c>
      <c r="E9" s="34">
        <f t="shared" si="0"/>
        <v>553526.0928000001</v>
      </c>
      <c r="F9" s="34">
        <f t="shared" si="0"/>
        <v>564596.61465600017</v>
      </c>
    </row>
    <row r="10" spans="1:6" x14ac:dyDescent="0.25">
      <c r="B10" s="11"/>
      <c r="C10" s="11"/>
      <c r="D10" s="11"/>
      <c r="E10" s="11"/>
      <c r="F10" s="11"/>
    </row>
    <row r="11" spans="1:6" x14ac:dyDescent="0.25">
      <c r="A11" s="4" t="s">
        <v>94</v>
      </c>
      <c r="B11" s="12"/>
      <c r="C11" s="12"/>
      <c r="D11" s="12"/>
      <c r="E11" s="12"/>
      <c r="F11" s="12"/>
    </row>
    <row r="12" spans="1:6" x14ac:dyDescent="0.25">
      <c r="A12" t="s">
        <v>7</v>
      </c>
      <c r="B12" s="11">
        <f>'Expense Assumptions'!$E25</f>
        <v>41250</v>
      </c>
      <c r="C12" s="11">
        <f>B12+(B12*'Expense Assumptions'!$B$54)</f>
        <v>42075</v>
      </c>
      <c r="D12" s="11">
        <f>C12+(C12*'Expense Assumptions'!$B$54)</f>
        <v>42916.5</v>
      </c>
      <c r="E12" s="11">
        <f>D12+(D12*'Expense Assumptions'!$B$54)</f>
        <v>43774.83</v>
      </c>
      <c r="F12" s="11">
        <f>E12+(E12*'Expense Assumptions'!$B$54)</f>
        <v>44650.3266</v>
      </c>
    </row>
    <row r="13" spans="1:6" x14ac:dyDescent="0.25">
      <c r="A13" t="s">
        <v>35</v>
      </c>
      <c r="B13" s="11">
        <f>'Expense Assumptions'!$E26</f>
        <v>4063</v>
      </c>
      <c r="C13" s="11">
        <f>B13+(B13*'Expense Assumptions'!$B$54)</f>
        <v>4144.26</v>
      </c>
      <c r="D13" s="11">
        <f>C13+(C13*'Expense Assumptions'!$B$54)</f>
        <v>4227.1451999999999</v>
      </c>
      <c r="E13" s="11">
        <f>D13+(D13*'Expense Assumptions'!$B$54)</f>
        <v>4311.6881039999998</v>
      </c>
      <c r="F13" s="11">
        <f>E13+(E13*'Expense Assumptions'!$B$54)</f>
        <v>4397.9218660799997</v>
      </c>
    </row>
    <row r="14" spans="1:6" x14ac:dyDescent="0.25">
      <c r="A14" t="s">
        <v>13</v>
      </c>
      <c r="B14" s="11">
        <f>'Expense Assumptions'!$E27</f>
        <v>15000</v>
      </c>
      <c r="C14" s="11">
        <f>B14+(B14*'Expense Assumptions'!$B$54)</f>
        <v>15300</v>
      </c>
      <c r="D14" s="11">
        <f>C14+(C14*'Expense Assumptions'!$B$54)</f>
        <v>15606</v>
      </c>
      <c r="E14" s="11">
        <f>D14+(D14*'Expense Assumptions'!$B$54)</f>
        <v>15918.12</v>
      </c>
      <c r="F14" s="11">
        <f>E14+(E14*'Expense Assumptions'!$B$54)</f>
        <v>16236.482400000001</v>
      </c>
    </row>
    <row r="15" spans="1:6" x14ac:dyDescent="0.25">
      <c r="A15" t="s">
        <v>1</v>
      </c>
      <c r="B15" s="11">
        <f>'Expense Assumptions'!$E28</f>
        <v>18000</v>
      </c>
      <c r="C15" s="11">
        <f>B15+(B15*'Expense Assumptions'!$B$54)</f>
        <v>18360</v>
      </c>
      <c r="D15" s="11">
        <f>C15+(C15*'Expense Assumptions'!$B$54)</f>
        <v>18727.2</v>
      </c>
      <c r="E15" s="11">
        <f>D15+(D15*'Expense Assumptions'!$B$54)</f>
        <v>19101.744000000002</v>
      </c>
      <c r="F15" s="11">
        <f>E15+(E15*'Expense Assumptions'!$B$54)</f>
        <v>19483.778880000002</v>
      </c>
    </row>
    <row r="16" spans="1:6" x14ac:dyDescent="0.25">
      <c r="A16" t="s">
        <v>19</v>
      </c>
      <c r="B16" s="11">
        <f>'Expense Assumptions'!$E29</f>
        <v>4800</v>
      </c>
      <c r="C16" s="11">
        <f>B16+(B16*'Expense Assumptions'!$B$54)</f>
        <v>4896</v>
      </c>
      <c r="D16" s="11">
        <f>C16+(C16*'Expense Assumptions'!$B$54)</f>
        <v>4993.92</v>
      </c>
      <c r="E16" s="11">
        <f>D16+(D16*'Expense Assumptions'!$B$54)</f>
        <v>5093.7983999999997</v>
      </c>
      <c r="F16" s="11">
        <f>E16+(E16*'Expense Assumptions'!$B$54)</f>
        <v>5195.674368</v>
      </c>
    </row>
    <row r="17" spans="1:6" x14ac:dyDescent="0.25">
      <c r="A17" t="s">
        <v>20</v>
      </c>
      <c r="B17" s="11">
        <f>'Expense Assumptions'!$E30</f>
        <v>1600</v>
      </c>
      <c r="C17" s="11">
        <f>B17+(B17*'Expense Assumptions'!$B$54)</f>
        <v>1632</v>
      </c>
      <c r="D17" s="11">
        <f>C17+(C17*'Expense Assumptions'!$B$54)</f>
        <v>1664.64</v>
      </c>
      <c r="E17" s="11">
        <f>D17+(D17*'Expense Assumptions'!$B$54)</f>
        <v>1697.9328</v>
      </c>
      <c r="F17" s="11">
        <f>E17+(E17*'Expense Assumptions'!$B$54)</f>
        <v>1731.8914560000001</v>
      </c>
    </row>
    <row r="18" spans="1:6" x14ac:dyDescent="0.25">
      <c r="A18" t="s">
        <v>21</v>
      </c>
      <c r="B18" s="11">
        <f>'Expense Assumptions'!$E31</f>
        <v>5000</v>
      </c>
      <c r="C18" s="11">
        <f>B18+(B18*'Expense Assumptions'!$B$54)</f>
        <v>5100</v>
      </c>
      <c r="D18" s="11">
        <f>C18+(C18*'Expense Assumptions'!$B$54)</f>
        <v>5202</v>
      </c>
      <c r="E18" s="11">
        <f>D18+(D18*'Expense Assumptions'!$B$54)</f>
        <v>5306.04</v>
      </c>
      <c r="F18" s="11">
        <f>E18+(E18*'Expense Assumptions'!$B$54)</f>
        <v>5412.1607999999997</v>
      </c>
    </row>
    <row r="19" spans="1:6" x14ac:dyDescent="0.25">
      <c r="A19" s="3" t="s">
        <v>90</v>
      </c>
      <c r="B19" s="3">
        <f>'Expense Assumptions'!E32</f>
        <v>3000</v>
      </c>
      <c r="C19" s="12">
        <f>B19+(B19*'Expense Assumptions'!$B$54)</f>
        <v>3060</v>
      </c>
      <c r="D19" s="12">
        <f>C19+(C19*'Expense Assumptions'!$B$54)</f>
        <v>3121.2</v>
      </c>
      <c r="E19" s="12">
        <f>D19+(D19*'Expense Assumptions'!$B$54)</f>
        <v>3183.6239999999998</v>
      </c>
      <c r="F19" s="12">
        <f>E19+(E19*'Expense Assumptions'!$B$54)</f>
        <v>3247.29648</v>
      </c>
    </row>
    <row r="20" spans="1:6" s="2" customFormat="1" x14ac:dyDescent="0.25">
      <c r="A20" s="31" t="s">
        <v>100</v>
      </c>
      <c r="B20" s="32">
        <f>SUM(B12:B19)</f>
        <v>92713</v>
      </c>
      <c r="C20" s="32">
        <f t="shared" ref="C20:F20" si="1">SUM(C12:C19)</f>
        <v>94567.260000000009</v>
      </c>
      <c r="D20" s="32">
        <f t="shared" si="1"/>
        <v>96458.605199999991</v>
      </c>
      <c r="E20" s="32">
        <f t="shared" si="1"/>
        <v>98387.777303999988</v>
      </c>
      <c r="F20" s="32">
        <f t="shared" si="1"/>
        <v>100355.53285008001</v>
      </c>
    </row>
    <row r="22" spans="1:6" x14ac:dyDescent="0.25">
      <c r="A22" s="4" t="s">
        <v>95</v>
      </c>
      <c r="B22" s="3"/>
      <c r="C22" s="3"/>
      <c r="D22" s="3"/>
      <c r="E22" s="3"/>
      <c r="F22" s="3"/>
    </row>
    <row r="23" spans="1:6" x14ac:dyDescent="0.25">
      <c r="A23" t="s">
        <v>43</v>
      </c>
      <c r="B23" s="11">
        <f>'Expense Assumptions'!$E35</f>
        <v>5000</v>
      </c>
      <c r="C23" s="11">
        <f>B23+(B23*'Expense Assumptions'!$B$54)</f>
        <v>5100</v>
      </c>
      <c r="D23" s="11">
        <f>C23+(C23*'Expense Assumptions'!$B$54)</f>
        <v>5202</v>
      </c>
      <c r="E23" s="11">
        <f>D23+(D23*'Expense Assumptions'!$B$54)</f>
        <v>5306.04</v>
      </c>
      <c r="F23" s="11">
        <f>E23+(E23*'Expense Assumptions'!$B$54)</f>
        <v>5412.1607999999997</v>
      </c>
    </row>
    <row r="24" spans="1:6" x14ac:dyDescent="0.25">
      <c r="A24" t="s">
        <v>14</v>
      </c>
      <c r="B24" s="11">
        <f>'Expense Assumptions'!$E36</f>
        <v>65000</v>
      </c>
      <c r="C24" s="11">
        <f>B24+(B24*'Expense Assumptions'!$B$54)</f>
        <v>66300</v>
      </c>
      <c r="D24" s="11">
        <f>C24+(C24*'Expense Assumptions'!$B$54)</f>
        <v>67626</v>
      </c>
      <c r="E24" s="11">
        <f>D24+(D24*'Expense Assumptions'!$B$54)</f>
        <v>68978.52</v>
      </c>
      <c r="F24" s="11">
        <f>E24+(E24*'Expense Assumptions'!$B$54)</f>
        <v>70358.090400000001</v>
      </c>
    </row>
    <row r="25" spans="1:6" x14ac:dyDescent="0.25">
      <c r="A25" t="s">
        <v>15</v>
      </c>
      <c r="B25" s="11">
        <f>'Expense Assumptions'!$E37</f>
        <v>9600</v>
      </c>
      <c r="C25" s="11">
        <f>B25+(B25*'Expense Assumptions'!$B$54)</f>
        <v>9792</v>
      </c>
      <c r="D25" s="11">
        <f>C25+(C25*'Expense Assumptions'!$B$54)</f>
        <v>9987.84</v>
      </c>
      <c r="E25" s="11">
        <f>D25+(D25*'Expense Assumptions'!$B$54)</f>
        <v>10187.596799999999</v>
      </c>
      <c r="F25" s="11">
        <f>E25+(E25*'Expense Assumptions'!$B$54)</f>
        <v>10391.348736</v>
      </c>
    </row>
    <row r="26" spans="1:6" x14ac:dyDescent="0.25">
      <c r="A26" t="s">
        <v>17</v>
      </c>
      <c r="B26" s="11">
        <f>'Expense Assumptions'!$E38</f>
        <v>12000</v>
      </c>
      <c r="C26" s="11">
        <f>B26+(B26*'Expense Assumptions'!$B$54)</f>
        <v>12240</v>
      </c>
      <c r="D26" s="11">
        <f>C26+(C26*'Expense Assumptions'!$B$54)</f>
        <v>12484.8</v>
      </c>
      <c r="E26" s="11">
        <f>D26+(D26*'Expense Assumptions'!$B$54)</f>
        <v>12734.495999999999</v>
      </c>
      <c r="F26" s="11">
        <f>E26+(E26*'Expense Assumptions'!$B$54)</f>
        <v>12989.18592</v>
      </c>
    </row>
    <row r="27" spans="1:6" x14ac:dyDescent="0.25">
      <c r="A27" t="s">
        <v>16</v>
      </c>
      <c r="B27" s="11">
        <f>'Expense Assumptions'!$E39</f>
        <v>15000</v>
      </c>
      <c r="C27" s="11">
        <f>B27+(B27*'Expense Assumptions'!$B$54)</f>
        <v>15300</v>
      </c>
      <c r="D27" s="11">
        <f>C27+(C27*'Expense Assumptions'!$B$54)</f>
        <v>15606</v>
      </c>
      <c r="E27" s="11">
        <f>D27+(D27*'Expense Assumptions'!$B$54)</f>
        <v>15918.12</v>
      </c>
      <c r="F27" s="11">
        <f>E27+(E27*'Expense Assumptions'!$B$54)</f>
        <v>16236.482400000001</v>
      </c>
    </row>
    <row r="28" spans="1:6" x14ac:dyDescent="0.25">
      <c r="A28" t="s">
        <v>42</v>
      </c>
      <c r="B28" s="11">
        <f>'Expense Assumptions'!$E40</f>
        <v>15000</v>
      </c>
      <c r="C28" s="11">
        <f>B28+(B28*'Expense Assumptions'!$B$54)</f>
        <v>15300</v>
      </c>
      <c r="D28" s="11">
        <f>C28+(C28*'Expense Assumptions'!$B$54)</f>
        <v>15606</v>
      </c>
      <c r="E28" s="11">
        <f>D28+(D28*'Expense Assumptions'!$B$54)</f>
        <v>15918.12</v>
      </c>
      <c r="F28" s="11">
        <f>E28+(E28*'Expense Assumptions'!$B$54)</f>
        <v>16236.482400000001</v>
      </c>
    </row>
    <row r="29" spans="1:6" x14ac:dyDescent="0.25">
      <c r="A29" t="s">
        <v>18</v>
      </c>
      <c r="B29" s="11">
        <f>'Expense Assumptions'!$E41</f>
        <v>7200</v>
      </c>
      <c r="C29" s="11">
        <f>B29+(B29*'Expense Assumptions'!$B$54)</f>
        <v>7344</v>
      </c>
      <c r="D29" s="11">
        <f>C29+(C29*'Expense Assumptions'!$B$54)</f>
        <v>7490.88</v>
      </c>
      <c r="E29" s="11">
        <f>D29+(D29*'Expense Assumptions'!$B$54)</f>
        <v>7640.6976000000004</v>
      </c>
      <c r="F29" s="11">
        <f>E29+(E29*'Expense Assumptions'!$B$54)</f>
        <v>7793.5115520000008</v>
      </c>
    </row>
    <row r="30" spans="1:6" x14ac:dyDescent="0.25">
      <c r="A30" t="s">
        <v>22</v>
      </c>
      <c r="B30" s="11">
        <f>'Expense Assumptions'!$E42</f>
        <v>5000</v>
      </c>
      <c r="C30" s="11">
        <f>B30+(B30*'Expense Assumptions'!$B$54)</f>
        <v>5100</v>
      </c>
      <c r="D30" s="11">
        <f>C30+(C30*'Expense Assumptions'!$B$54)</f>
        <v>5202</v>
      </c>
      <c r="E30" s="11">
        <f>D30+(D30*'Expense Assumptions'!$B$54)</f>
        <v>5306.04</v>
      </c>
      <c r="F30" s="11">
        <f>E30+(E30*'Expense Assumptions'!$B$54)</f>
        <v>5412.1607999999997</v>
      </c>
    </row>
    <row r="31" spans="1:6" x14ac:dyDescent="0.25">
      <c r="A31" t="s">
        <v>23</v>
      </c>
      <c r="B31" s="11">
        <f>'Expense Assumptions'!$E43</f>
        <v>4800</v>
      </c>
      <c r="C31" s="11">
        <f>B31+(B31*'Expense Assumptions'!$B$54)</f>
        <v>4896</v>
      </c>
      <c r="D31" s="11">
        <f>C31+(C31*'Expense Assumptions'!$B$54)</f>
        <v>4993.92</v>
      </c>
      <c r="E31" s="11">
        <f>D31+(D31*'Expense Assumptions'!$B$54)</f>
        <v>5093.7983999999997</v>
      </c>
      <c r="F31" s="11">
        <f>E31+(E31*'Expense Assumptions'!$B$54)</f>
        <v>5195.674368</v>
      </c>
    </row>
    <row r="32" spans="1:6" x14ac:dyDescent="0.25">
      <c r="A32" t="s">
        <v>24</v>
      </c>
      <c r="B32" s="11">
        <f>'Expense Assumptions'!$E44</f>
        <v>1800</v>
      </c>
      <c r="C32" s="11">
        <f>B32+(B32*'Expense Assumptions'!$B$54)</f>
        <v>1836</v>
      </c>
      <c r="D32" s="11">
        <f>C32+(C32*'Expense Assumptions'!$B$54)</f>
        <v>1872.72</v>
      </c>
      <c r="E32" s="11">
        <f>D32+(D32*'Expense Assumptions'!$B$54)</f>
        <v>1910.1744000000001</v>
      </c>
      <c r="F32" s="11">
        <f>E32+(E32*'Expense Assumptions'!$B$54)</f>
        <v>1948.3778880000002</v>
      </c>
    </row>
    <row r="33" spans="1:6" x14ac:dyDescent="0.25">
      <c r="A33" t="s">
        <v>8</v>
      </c>
      <c r="B33" s="11">
        <f>'Expense Assumptions'!$E45</f>
        <v>2400</v>
      </c>
      <c r="C33" s="11">
        <f>B33+(B33*'Expense Assumptions'!$B$54)</f>
        <v>2448</v>
      </c>
      <c r="D33" s="11">
        <f>C33+(C33*'Expense Assumptions'!$B$54)</f>
        <v>2496.96</v>
      </c>
      <c r="E33" s="11">
        <f>D33+(D33*'Expense Assumptions'!$B$54)</f>
        <v>2546.8991999999998</v>
      </c>
      <c r="F33" s="11">
        <f>E33+(E33*'Expense Assumptions'!$B$54)</f>
        <v>2597.837184</v>
      </c>
    </row>
    <row r="34" spans="1:6" x14ac:dyDescent="0.25">
      <c r="A34" t="s">
        <v>9</v>
      </c>
      <c r="B34" s="11">
        <f>'Expense Assumptions'!$E46</f>
        <v>5000</v>
      </c>
      <c r="C34" s="11">
        <f>B34+(B34*'Expense Assumptions'!$B$54)</f>
        <v>5100</v>
      </c>
      <c r="D34" s="11">
        <f>C34+(C34*'Expense Assumptions'!$B$54)</f>
        <v>5202</v>
      </c>
      <c r="E34" s="11">
        <f>D34+(D34*'Expense Assumptions'!$B$54)</f>
        <v>5306.04</v>
      </c>
      <c r="F34" s="11">
        <f>E34+(E34*'Expense Assumptions'!$B$54)</f>
        <v>5412.1607999999997</v>
      </c>
    </row>
    <row r="35" spans="1:6" x14ac:dyDescent="0.25">
      <c r="A35" t="s">
        <v>25</v>
      </c>
      <c r="B35" s="11">
        <f>B9*'Expense Assumptions'!$B$47</f>
        <v>5216</v>
      </c>
      <c r="C35" s="11">
        <f>C9*'Expense Assumptions'!$B$47</f>
        <v>10640.64</v>
      </c>
      <c r="D35" s="11">
        <f>D9*'Expense Assumptions'!$B$47</f>
        <v>10853.452800000001</v>
      </c>
      <c r="E35" s="11">
        <f>E9*'Expense Assumptions'!$B$47</f>
        <v>11070.521856000003</v>
      </c>
      <c r="F35" s="11">
        <f>F9*'Expense Assumptions'!$B$47</f>
        <v>11291.932293120004</v>
      </c>
    </row>
    <row r="36" spans="1:6" x14ac:dyDescent="0.25">
      <c r="A36" t="s">
        <v>10</v>
      </c>
      <c r="B36" s="11">
        <f>'Expense Assumptions'!$E48</f>
        <v>1000</v>
      </c>
      <c r="C36" s="11">
        <f>B36+(B36*'Expense Assumptions'!$B$54)</f>
        <v>1020</v>
      </c>
      <c r="D36" s="11">
        <f>C36+(C36*'Expense Assumptions'!$B$54)</f>
        <v>1040.4000000000001</v>
      </c>
      <c r="E36" s="11">
        <f>D36+(D36*'Expense Assumptions'!$B$54)</f>
        <v>1061.2080000000001</v>
      </c>
      <c r="F36" s="11">
        <f>E36+(E36*'Expense Assumptions'!$B$54)</f>
        <v>1082.4321600000001</v>
      </c>
    </row>
    <row r="37" spans="1:6" x14ac:dyDescent="0.25">
      <c r="A37" t="s">
        <v>11</v>
      </c>
      <c r="B37" s="11">
        <f>'Expense Assumptions'!$E49</f>
        <v>2500</v>
      </c>
      <c r="C37" s="11">
        <f>B37+(B37*'Expense Assumptions'!$B$54)</f>
        <v>2550</v>
      </c>
      <c r="D37" s="11">
        <f>C37+(C37*'Expense Assumptions'!$B$54)</f>
        <v>2601</v>
      </c>
      <c r="E37" s="11">
        <f>D37+(D37*'Expense Assumptions'!$B$54)</f>
        <v>2653.02</v>
      </c>
      <c r="F37" s="11">
        <f>E37+(E37*'Expense Assumptions'!$B$54)</f>
        <v>2706.0803999999998</v>
      </c>
    </row>
    <row r="38" spans="1:6" x14ac:dyDescent="0.25">
      <c r="A38" s="3" t="s">
        <v>12</v>
      </c>
      <c r="B38" s="12">
        <f>'Expense Assumptions'!$E50</f>
        <v>5000</v>
      </c>
      <c r="C38" s="12">
        <f>B38+(B38*'Expense Assumptions'!$B$54)</f>
        <v>5100</v>
      </c>
      <c r="D38" s="12">
        <f>C38+(C38*'Expense Assumptions'!$B$54)</f>
        <v>5202</v>
      </c>
      <c r="E38" s="12">
        <f>D38+(D38*'Expense Assumptions'!$B$54)</f>
        <v>5306.04</v>
      </c>
      <c r="F38" s="12">
        <f>E38+(E38*'Expense Assumptions'!$B$54)</f>
        <v>5412.1607999999997</v>
      </c>
    </row>
    <row r="39" spans="1:6" s="2" customFormat="1" x14ac:dyDescent="0.25">
      <c r="A39" s="31" t="s">
        <v>102</v>
      </c>
      <c r="B39" s="32">
        <f>SUM(B23:B38)</f>
        <v>161516</v>
      </c>
      <c r="C39" s="32">
        <f t="shared" ref="C39:F39" si="2">SUM(C23:C38)</f>
        <v>170066.64</v>
      </c>
      <c r="D39" s="32">
        <f t="shared" si="2"/>
        <v>173467.97279999999</v>
      </c>
      <c r="E39" s="32">
        <f t="shared" si="2"/>
        <v>176937.33225600002</v>
      </c>
      <c r="F39" s="32">
        <f t="shared" si="2"/>
        <v>180476.07890112008</v>
      </c>
    </row>
    <row r="40" spans="1:6" x14ac:dyDescent="0.25">
      <c r="A40" s="3"/>
      <c r="B40" s="3"/>
      <c r="C40" s="3"/>
      <c r="D40" s="3"/>
      <c r="E40" s="3"/>
      <c r="F40" s="3"/>
    </row>
    <row r="41" spans="1:6" s="2" customFormat="1" x14ac:dyDescent="0.25">
      <c r="A41" s="2" t="s">
        <v>97</v>
      </c>
      <c r="B41" s="34">
        <f>SUM(B20,B39)</f>
        <v>254229</v>
      </c>
      <c r="C41" s="34">
        <f>SUM(C20,C39)</f>
        <v>264633.90000000002</v>
      </c>
      <c r="D41" s="34">
        <f>SUM(D20,D39)</f>
        <v>269926.57799999998</v>
      </c>
      <c r="E41" s="34">
        <f>SUM(E20,E39)</f>
        <v>275325.10956000001</v>
      </c>
      <c r="F41" s="34">
        <f>SUM(F20,F39)</f>
        <v>280831.61175120011</v>
      </c>
    </row>
    <row r="42" spans="1:6" s="2" customFormat="1" x14ac:dyDescent="0.25">
      <c r="A42" s="4" t="s">
        <v>98</v>
      </c>
      <c r="B42" s="35">
        <f>B9-B41</f>
        <v>6571</v>
      </c>
      <c r="C42" s="35">
        <f>C9-C41</f>
        <v>267398.09999999998</v>
      </c>
      <c r="D42" s="35">
        <f>D9-D41</f>
        <v>272746.06200000003</v>
      </c>
      <c r="E42" s="35">
        <f>E9-E41</f>
        <v>278200.98324000009</v>
      </c>
      <c r="F42" s="35">
        <f>F9-F41</f>
        <v>283765.00290480006</v>
      </c>
    </row>
    <row r="44" spans="1:6" x14ac:dyDescent="0.25">
      <c r="A44" s="22" t="s">
        <v>84</v>
      </c>
    </row>
    <row r="56" spans="10:10" x14ac:dyDescent="0.25">
      <c r="J56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DB903-CB9D-4642-9104-919439F13528}">
  <dimension ref="A1:L29"/>
  <sheetViews>
    <sheetView showGridLines="0" workbookViewId="0"/>
  </sheetViews>
  <sheetFormatPr defaultRowHeight="15" x14ac:dyDescent="0.25"/>
  <cols>
    <col min="1" max="1" width="23.7109375" bestFit="1" customWidth="1"/>
    <col min="2" max="6" width="11.28515625" customWidth="1"/>
    <col min="7" max="9" width="11.5703125" bestFit="1" customWidth="1"/>
    <col min="10" max="10" width="10.5703125" bestFit="1" customWidth="1"/>
    <col min="11" max="11" width="10.5703125" customWidth="1"/>
    <col min="12" max="12" width="11.5703125" bestFit="1" customWidth="1"/>
  </cols>
  <sheetData>
    <row r="1" spans="1:12" ht="18.75" x14ac:dyDescent="0.3">
      <c r="A1" s="28" t="s">
        <v>87</v>
      </c>
    </row>
    <row r="2" spans="1:12" ht="18.75" x14ac:dyDescent="0.3">
      <c r="A2" s="28"/>
    </row>
    <row r="3" spans="1:12" ht="45" x14ac:dyDescent="0.25">
      <c r="A3" s="4" t="s">
        <v>32</v>
      </c>
      <c r="B3" s="17" t="s">
        <v>54</v>
      </c>
      <c r="C3" s="17" t="s">
        <v>55</v>
      </c>
      <c r="D3" s="17" t="s">
        <v>56</v>
      </c>
      <c r="E3" s="17" t="s">
        <v>57</v>
      </c>
      <c r="F3" s="17" t="s">
        <v>64</v>
      </c>
      <c r="G3" s="17" t="s">
        <v>65</v>
      </c>
      <c r="H3" s="17" t="s">
        <v>66</v>
      </c>
      <c r="I3" s="17" t="s">
        <v>67</v>
      </c>
      <c r="J3" s="17" t="s">
        <v>68</v>
      </c>
      <c r="K3" s="17" t="s">
        <v>69</v>
      </c>
      <c r="L3" s="17" t="s">
        <v>58</v>
      </c>
    </row>
    <row r="4" spans="1:12" x14ac:dyDescent="0.25">
      <c r="A4" s="19" t="s">
        <v>63</v>
      </c>
      <c r="B4" s="20"/>
      <c r="C4" s="20"/>
      <c r="D4" s="20"/>
      <c r="E4" s="20"/>
      <c r="F4" s="21">
        <v>0.5</v>
      </c>
      <c r="G4" s="21">
        <v>1</v>
      </c>
      <c r="H4" s="21">
        <v>1</v>
      </c>
      <c r="I4" s="21">
        <v>0.8</v>
      </c>
      <c r="J4" s="21">
        <v>0.7</v>
      </c>
      <c r="K4" s="21">
        <v>0.4</v>
      </c>
      <c r="L4" s="20"/>
    </row>
    <row r="5" spans="1:12" x14ac:dyDescent="0.25">
      <c r="A5" t="s">
        <v>59</v>
      </c>
      <c r="B5" s="8">
        <v>6</v>
      </c>
      <c r="C5" s="10">
        <v>250</v>
      </c>
      <c r="D5" s="11">
        <f>B5*C5</f>
        <v>1500</v>
      </c>
      <c r="E5" s="11">
        <f>D5*4</f>
        <v>6000</v>
      </c>
      <c r="F5" s="11">
        <f>$E5*F$4</f>
        <v>3000</v>
      </c>
      <c r="G5" s="11">
        <f t="shared" ref="G5:K8" si="0">$E5*G$4</f>
        <v>6000</v>
      </c>
      <c r="H5" s="11">
        <f t="shared" si="0"/>
        <v>6000</v>
      </c>
      <c r="I5" s="11">
        <f t="shared" si="0"/>
        <v>4800</v>
      </c>
      <c r="J5" s="11">
        <f t="shared" si="0"/>
        <v>4200</v>
      </c>
      <c r="K5" s="11">
        <f t="shared" si="0"/>
        <v>2400</v>
      </c>
      <c r="L5" s="11">
        <f>SUM(F5:J5)</f>
        <v>24000</v>
      </c>
    </row>
    <row r="6" spans="1:12" x14ac:dyDescent="0.25">
      <c r="A6" t="s">
        <v>60</v>
      </c>
      <c r="B6" s="8">
        <v>30</v>
      </c>
      <c r="C6" s="10">
        <v>10</v>
      </c>
      <c r="D6" s="11">
        <f t="shared" ref="D6:D8" si="1">B6*C6</f>
        <v>300</v>
      </c>
      <c r="E6" s="11">
        <f t="shared" ref="E6:E8" si="2">D6*4</f>
        <v>1200</v>
      </c>
      <c r="F6" s="11">
        <f t="shared" ref="F6:F8" si="3">$E6*F$4</f>
        <v>600</v>
      </c>
      <c r="G6" s="11">
        <f t="shared" si="0"/>
        <v>1200</v>
      </c>
      <c r="H6" s="11">
        <f t="shared" si="0"/>
        <v>1200</v>
      </c>
      <c r="I6" s="11">
        <f t="shared" si="0"/>
        <v>960</v>
      </c>
      <c r="J6" s="11">
        <f t="shared" si="0"/>
        <v>840</v>
      </c>
      <c r="K6" s="11">
        <f t="shared" si="0"/>
        <v>480</v>
      </c>
      <c r="L6" s="11">
        <f t="shared" ref="L6:L8" si="4">SUM(F6:J6)</f>
        <v>4800</v>
      </c>
    </row>
    <row r="7" spans="1:12" x14ac:dyDescent="0.25">
      <c r="A7" t="s">
        <v>61</v>
      </c>
      <c r="B7" s="8">
        <v>75</v>
      </c>
      <c r="C7" s="10">
        <v>20</v>
      </c>
      <c r="D7" s="11">
        <f t="shared" si="1"/>
        <v>1500</v>
      </c>
      <c r="E7" s="11">
        <f t="shared" si="2"/>
        <v>6000</v>
      </c>
      <c r="F7" s="11">
        <f t="shared" si="3"/>
        <v>3000</v>
      </c>
      <c r="G7" s="11">
        <f t="shared" si="0"/>
        <v>6000</v>
      </c>
      <c r="H7" s="11">
        <f t="shared" si="0"/>
        <v>6000</v>
      </c>
      <c r="I7" s="11">
        <f t="shared" si="0"/>
        <v>4800</v>
      </c>
      <c r="J7" s="11">
        <f t="shared" si="0"/>
        <v>4200</v>
      </c>
      <c r="K7" s="11">
        <f t="shared" si="0"/>
        <v>2400</v>
      </c>
      <c r="L7" s="11">
        <f t="shared" si="4"/>
        <v>24000</v>
      </c>
    </row>
    <row r="8" spans="1:12" x14ac:dyDescent="0.25">
      <c r="A8" s="3" t="s">
        <v>62</v>
      </c>
      <c r="B8" s="18">
        <v>75</v>
      </c>
      <c r="C8" s="13">
        <v>20</v>
      </c>
      <c r="D8" s="12">
        <f t="shared" si="1"/>
        <v>1500</v>
      </c>
      <c r="E8" s="12">
        <f t="shared" si="2"/>
        <v>6000</v>
      </c>
      <c r="F8" s="12">
        <f t="shared" si="3"/>
        <v>3000</v>
      </c>
      <c r="G8" s="12">
        <f t="shared" si="0"/>
        <v>6000</v>
      </c>
      <c r="H8" s="12">
        <f t="shared" si="0"/>
        <v>6000</v>
      </c>
      <c r="I8" s="12">
        <f t="shared" si="0"/>
        <v>4800</v>
      </c>
      <c r="J8" s="12">
        <f t="shared" si="0"/>
        <v>4200</v>
      </c>
      <c r="K8" s="12">
        <f t="shared" si="0"/>
        <v>2400</v>
      </c>
      <c r="L8" s="12">
        <f t="shared" si="4"/>
        <v>24000</v>
      </c>
    </row>
    <row r="9" spans="1:12" x14ac:dyDescent="0.25">
      <c r="A9" t="s">
        <v>41</v>
      </c>
      <c r="C9" s="11"/>
      <c r="D9" s="11"/>
      <c r="E9" s="11"/>
      <c r="F9" s="11">
        <f>SUM(F5:F8)</f>
        <v>9600</v>
      </c>
      <c r="G9" s="11">
        <f t="shared" ref="G9:J9" si="5">SUM(G5:G8)</f>
        <v>19200</v>
      </c>
      <c r="H9" s="11">
        <f t="shared" si="5"/>
        <v>19200</v>
      </c>
      <c r="I9" s="11">
        <f t="shared" si="5"/>
        <v>15360</v>
      </c>
      <c r="J9" s="11">
        <f t="shared" si="5"/>
        <v>13440</v>
      </c>
      <c r="K9" s="11">
        <f>SUM(K5:K8)</f>
        <v>7680</v>
      </c>
      <c r="L9" s="11">
        <f>SUM(F9:K9)</f>
        <v>84480</v>
      </c>
    </row>
    <row r="10" spans="1:12" x14ac:dyDescent="0.25">
      <c r="A10" s="3" t="s">
        <v>0</v>
      </c>
      <c r="B10" s="3"/>
      <c r="C10" s="12"/>
      <c r="D10" s="12"/>
      <c r="E10" s="12"/>
      <c r="F10" s="12"/>
      <c r="G10" s="12"/>
      <c r="H10" s="12"/>
      <c r="I10" s="12"/>
      <c r="J10" s="12"/>
      <c r="K10" s="12"/>
      <c r="L10" s="13">
        <v>5000</v>
      </c>
    </row>
    <row r="11" spans="1:12" x14ac:dyDescent="0.25">
      <c r="A11" t="s">
        <v>29</v>
      </c>
      <c r="C11" s="11"/>
      <c r="D11" s="11"/>
      <c r="E11" s="11"/>
      <c r="F11" s="11"/>
      <c r="G11" s="11"/>
      <c r="H11" s="11"/>
      <c r="I11" s="11"/>
      <c r="J11" s="11"/>
      <c r="K11" s="11"/>
      <c r="L11" s="11">
        <f>SUM(L9:L10)</f>
        <v>89480</v>
      </c>
    </row>
    <row r="13" spans="1:12" x14ac:dyDescent="0.25">
      <c r="A13" s="4" t="s">
        <v>33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5">
      <c r="A14" t="s">
        <v>59</v>
      </c>
      <c r="B14" s="8">
        <v>10</v>
      </c>
      <c r="C14" s="10">
        <v>350</v>
      </c>
      <c r="D14" s="11">
        <f>B14*C14</f>
        <v>3500</v>
      </c>
      <c r="E14" s="11">
        <f>D14*4</f>
        <v>14000</v>
      </c>
      <c r="F14" s="11">
        <f>$E14*F$4</f>
        <v>7000</v>
      </c>
      <c r="G14" s="11">
        <f t="shared" ref="G14:K14" si="6">$E14*G$4</f>
        <v>14000</v>
      </c>
      <c r="H14" s="11">
        <f t="shared" si="6"/>
        <v>14000</v>
      </c>
      <c r="I14" s="11">
        <f t="shared" si="6"/>
        <v>11200</v>
      </c>
      <c r="J14" s="11">
        <f t="shared" si="6"/>
        <v>9800</v>
      </c>
      <c r="K14" s="11">
        <f t="shared" si="6"/>
        <v>5600</v>
      </c>
      <c r="L14" s="11">
        <f>SUM(F14:J14)</f>
        <v>56000</v>
      </c>
    </row>
    <row r="15" spans="1:12" x14ac:dyDescent="0.25">
      <c r="A15" t="s">
        <v>60</v>
      </c>
      <c r="B15" s="8">
        <v>100</v>
      </c>
      <c r="C15" s="10">
        <v>10</v>
      </c>
      <c r="D15" s="11">
        <f t="shared" ref="D15:D17" si="7">B15*C15</f>
        <v>1000</v>
      </c>
      <c r="E15" s="11">
        <f t="shared" ref="E15:E17" si="8">D15*4</f>
        <v>4000</v>
      </c>
      <c r="F15" s="11">
        <f t="shared" ref="F15:K17" si="9">$E15*F$4</f>
        <v>2000</v>
      </c>
      <c r="G15" s="11">
        <f t="shared" si="9"/>
        <v>4000</v>
      </c>
      <c r="H15" s="11">
        <f t="shared" si="9"/>
        <v>4000</v>
      </c>
      <c r="I15" s="11">
        <f t="shared" si="9"/>
        <v>3200</v>
      </c>
      <c r="J15" s="11">
        <f t="shared" si="9"/>
        <v>2800</v>
      </c>
      <c r="K15" s="11">
        <f t="shared" si="9"/>
        <v>1600</v>
      </c>
      <c r="L15" s="11">
        <f t="shared" ref="L15:L17" si="10">SUM(F15:J15)</f>
        <v>16000</v>
      </c>
    </row>
    <row r="16" spans="1:12" x14ac:dyDescent="0.25">
      <c r="A16" t="s">
        <v>61</v>
      </c>
      <c r="B16" s="8">
        <v>150</v>
      </c>
      <c r="C16" s="10">
        <v>35</v>
      </c>
      <c r="D16" s="11">
        <f t="shared" si="7"/>
        <v>5250</v>
      </c>
      <c r="E16" s="11">
        <f t="shared" si="8"/>
        <v>21000</v>
      </c>
      <c r="F16" s="11">
        <f t="shared" si="9"/>
        <v>10500</v>
      </c>
      <c r="G16" s="11">
        <f t="shared" si="9"/>
        <v>21000</v>
      </c>
      <c r="H16" s="11">
        <f t="shared" si="9"/>
        <v>21000</v>
      </c>
      <c r="I16" s="11">
        <f t="shared" si="9"/>
        <v>16800</v>
      </c>
      <c r="J16" s="11">
        <f t="shared" si="9"/>
        <v>14699.999999999998</v>
      </c>
      <c r="K16" s="11">
        <f t="shared" si="9"/>
        <v>8400</v>
      </c>
      <c r="L16" s="11">
        <f t="shared" si="10"/>
        <v>84000</v>
      </c>
    </row>
    <row r="17" spans="1:12" x14ac:dyDescent="0.25">
      <c r="A17" s="3" t="s">
        <v>62</v>
      </c>
      <c r="B17" s="18">
        <v>150</v>
      </c>
      <c r="C17" s="13">
        <v>35</v>
      </c>
      <c r="D17" s="12">
        <f t="shared" si="7"/>
        <v>5250</v>
      </c>
      <c r="E17" s="12">
        <f t="shared" si="8"/>
        <v>21000</v>
      </c>
      <c r="F17" s="12">
        <f t="shared" si="9"/>
        <v>10500</v>
      </c>
      <c r="G17" s="12">
        <f t="shared" si="9"/>
        <v>21000</v>
      </c>
      <c r="H17" s="12">
        <f t="shared" si="9"/>
        <v>21000</v>
      </c>
      <c r="I17" s="12">
        <f t="shared" si="9"/>
        <v>16800</v>
      </c>
      <c r="J17" s="12">
        <f t="shared" si="9"/>
        <v>14699.999999999998</v>
      </c>
      <c r="K17" s="12">
        <f t="shared" si="9"/>
        <v>8400</v>
      </c>
      <c r="L17" s="12">
        <f t="shared" si="10"/>
        <v>84000</v>
      </c>
    </row>
    <row r="18" spans="1:12" x14ac:dyDescent="0.25">
      <c r="A18" t="s">
        <v>41</v>
      </c>
      <c r="C18" s="11"/>
      <c r="D18" s="11"/>
      <c r="E18" s="11"/>
      <c r="F18" s="11">
        <f>SUM(F14:F17)</f>
        <v>30000</v>
      </c>
      <c r="G18" s="11">
        <f t="shared" ref="G18:J18" si="11">SUM(G14:G17)</f>
        <v>60000</v>
      </c>
      <c r="H18" s="11">
        <f t="shared" si="11"/>
        <v>60000</v>
      </c>
      <c r="I18" s="11">
        <f t="shared" si="11"/>
        <v>48000</v>
      </c>
      <c r="J18" s="11">
        <f t="shared" si="11"/>
        <v>42000</v>
      </c>
      <c r="K18" s="11">
        <f>SUM(K14:K17)</f>
        <v>24000</v>
      </c>
      <c r="L18" s="11">
        <f>SUM(F18:K18)</f>
        <v>264000</v>
      </c>
    </row>
    <row r="19" spans="1:12" x14ac:dyDescent="0.25">
      <c r="A19" s="3" t="s">
        <v>0</v>
      </c>
      <c r="B19" s="3"/>
      <c r="C19" s="12"/>
      <c r="D19" s="12"/>
      <c r="E19" s="12"/>
      <c r="F19" s="12"/>
      <c r="G19" s="12"/>
      <c r="H19" s="12"/>
      <c r="I19" s="12"/>
      <c r="J19" s="12"/>
      <c r="K19" s="12"/>
      <c r="L19" s="13">
        <v>10000</v>
      </c>
    </row>
    <row r="20" spans="1:12" x14ac:dyDescent="0.25">
      <c r="A20" t="s">
        <v>29</v>
      </c>
      <c r="C20" s="11"/>
      <c r="D20" s="11"/>
      <c r="E20" s="11"/>
      <c r="F20" s="11"/>
      <c r="G20" s="11"/>
      <c r="H20" s="11"/>
      <c r="I20" s="11"/>
      <c r="J20" s="11"/>
      <c r="K20" s="11"/>
      <c r="L20" s="11">
        <f>SUM(L18:L19)</f>
        <v>274000</v>
      </c>
    </row>
    <row r="22" spans="1:12" x14ac:dyDescent="0.25">
      <c r="A22" s="4" t="s">
        <v>34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25">
      <c r="A23" t="s">
        <v>59</v>
      </c>
      <c r="B23" s="8">
        <v>12</v>
      </c>
      <c r="C23" s="10">
        <v>750</v>
      </c>
      <c r="D23" s="11">
        <f>B23*C23</f>
        <v>9000</v>
      </c>
      <c r="E23" s="11">
        <f>D23*4</f>
        <v>36000</v>
      </c>
      <c r="F23" s="11">
        <f>$E23*F$4</f>
        <v>18000</v>
      </c>
      <c r="G23" s="11">
        <f t="shared" ref="G23:K23" si="12">$E23*G$4</f>
        <v>36000</v>
      </c>
      <c r="H23" s="11">
        <f t="shared" si="12"/>
        <v>36000</v>
      </c>
      <c r="I23" s="11">
        <f t="shared" si="12"/>
        <v>28800</v>
      </c>
      <c r="J23" s="11">
        <f t="shared" si="12"/>
        <v>25200</v>
      </c>
      <c r="K23" s="11">
        <f t="shared" si="12"/>
        <v>14400</v>
      </c>
      <c r="L23" s="11">
        <f>SUM(F23:J23)</f>
        <v>144000</v>
      </c>
    </row>
    <row r="24" spans="1:12" x14ac:dyDescent="0.25">
      <c r="A24" t="s">
        <v>60</v>
      </c>
      <c r="B24" s="8">
        <v>125</v>
      </c>
      <c r="C24" s="10">
        <v>12</v>
      </c>
      <c r="D24" s="11">
        <f t="shared" ref="D24:D26" si="13">B24*C24</f>
        <v>1500</v>
      </c>
      <c r="E24" s="11">
        <f t="shared" ref="E24:E26" si="14">D24*4</f>
        <v>6000</v>
      </c>
      <c r="F24" s="11">
        <f t="shared" ref="F24:K26" si="15">$E24*F$4</f>
        <v>3000</v>
      </c>
      <c r="G24" s="11">
        <f t="shared" si="15"/>
        <v>6000</v>
      </c>
      <c r="H24" s="11">
        <f t="shared" si="15"/>
        <v>6000</v>
      </c>
      <c r="I24" s="11">
        <f t="shared" si="15"/>
        <v>4800</v>
      </c>
      <c r="J24" s="11">
        <f t="shared" si="15"/>
        <v>4200</v>
      </c>
      <c r="K24" s="11">
        <f t="shared" si="15"/>
        <v>2400</v>
      </c>
      <c r="L24" s="11">
        <f t="shared" ref="L24:L26" si="16">SUM(F24:J24)</f>
        <v>24000</v>
      </c>
    </row>
    <row r="25" spans="1:12" x14ac:dyDescent="0.25">
      <c r="A25" t="s">
        <v>61</v>
      </c>
      <c r="B25" s="8">
        <v>200</v>
      </c>
      <c r="C25" s="10">
        <v>45</v>
      </c>
      <c r="D25" s="11">
        <f t="shared" si="13"/>
        <v>9000</v>
      </c>
      <c r="E25" s="11">
        <f t="shared" si="14"/>
        <v>36000</v>
      </c>
      <c r="F25" s="11">
        <f t="shared" si="15"/>
        <v>18000</v>
      </c>
      <c r="G25" s="11">
        <f t="shared" si="15"/>
        <v>36000</v>
      </c>
      <c r="H25" s="11">
        <f t="shared" si="15"/>
        <v>36000</v>
      </c>
      <c r="I25" s="11">
        <f t="shared" si="15"/>
        <v>28800</v>
      </c>
      <c r="J25" s="11">
        <f t="shared" si="15"/>
        <v>25200</v>
      </c>
      <c r="K25" s="11">
        <f t="shared" si="15"/>
        <v>14400</v>
      </c>
      <c r="L25" s="11">
        <f t="shared" si="16"/>
        <v>144000</v>
      </c>
    </row>
    <row r="26" spans="1:12" x14ac:dyDescent="0.25">
      <c r="A26" s="3" t="s">
        <v>62</v>
      </c>
      <c r="B26" s="18">
        <v>200</v>
      </c>
      <c r="C26" s="13">
        <v>45</v>
      </c>
      <c r="D26" s="12">
        <f t="shared" si="13"/>
        <v>9000</v>
      </c>
      <c r="E26" s="12">
        <f t="shared" si="14"/>
        <v>36000</v>
      </c>
      <c r="F26" s="12">
        <f t="shared" si="15"/>
        <v>18000</v>
      </c>
      <c r="G26" s="12">
        <f t="shared" si="15"/>
        <v>36000</v>
      </c>
      <c r="H26" s="12">
        <f t="shared" si="15"/>
        <v>36000</v>
      </c>
      <c r="I26" s="12">
        <f t="shared" si="15"/>
        <v>28800</v>
      </c>
      <c r="J26" s="12">
        <f t="shared" si="15"/>
        <v>25200</v>
      </c>
      <c r="K26" s="12">
        <f t="shared" si="15"/>
        <v>14400</v>
      </c>
      <c r="L26" s="12">
        <f t="shared" si="16"/>
        <v>144000</v>
      </c>
    </row>
    <row r="27" spans="1:12" x14ac:dyDescent="0.25">
      <c r="A27" t="s">
        <v>41</v>
      </c>
      <c r="C27" s="11"/>
      <c r="D27" s="11"/>
      <c r="E27" s="11"/>
      <c r="F27" s="11">
        <f>SUM(F23:F26)</f>
        <v>57000</v>
      </c>
      <c r="G27" s="11">
        <f t="shared" ref="G27:J27" si="17">SUM(G23:G26)</f>
        <v>114000</v>
      </c>
      <c r="H27" s="11">
        <f t="shared" si="17"/>
        <v>114000</v>
      </c>
      <c r="I27" s="11">
        <f t="shared" si="17"/>
        <v>91200</v>
      </c>
      <c r="J27" s="11">
        <f t="shared" si="17"/>
        <v>79800</v>
      </c>
      <c r="K27" s="11">
        <f>SUM(K23:K26)</f>
        <v>45600</v>
      </c>
      <c r="L27" s="11">
        <f>SUM(F27:K27)</f>
        <v>501600</v>
      </c>
    </row>
    <row r="28" spans="1:12" x14ac:dyDescent="0.25">
      <c r="A28" s="3" t="s"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13">
        <v>20000</v>
      </c>
    </row>
    <row r="29" spans="1:12" x14ac:dyDescent="0.25">
      <c r="A29" t="s">
        <v>29</v>
      </c>
      <c r="L29" s="15">
        <f>SUM(L27:L28)</f>
        <v>521600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F2B6D-FAE4-4C44-8EEF-58583086CAD1}">
  <dimension ref="A1:E54"/>
  <sheetViews>
    <sheetView showGridLines="0" workbookViewId="0"/>
  </sheetViews>
  <sheetFormatPr defaultRowHeight="15" x14ac:dyDescent="0.25"/>
  <cols>
    <col min="1" max="1" width="73.28515625" bestFit="1" customWidth="1"/>
    <col min="3" max="4" width="10.5703125" bestFit="1" customWidth="1"/>
    <col min="5" max="5" width="14.28515625" bestFit="1" customWidth="1"/>
  </cols>
  <sheetData>
    <row r="1" spans="1:5" ht="18.75" x14ac:dyDescent="0.3">
      <c r="A1" s="28" t="s">
        <v>88</v>
      </c>
    </row>
    <row r="2" spans="1:5" x14ac:dyDescent="0.25">
      <c r="A2" s="23" t="s">
        <v>72</v>
      </c>
    </row>
    <row r="3" spans="1:5" x14ac:dyDescent="0.25">
      <c r="A3" s="23"/>
    </row>
    <row r="4" spans="1:5" x14ac:dyDescent="0.25">
      <c r="A4" s="4" t="s">
        <v>92</v>
      </c>
      <c r="B4" s="3"/>
      <c r="C4" s="3"/>
      <c r="D4" s="3"/>
      <c r="E4" s="3"/>
    </row>
    <row r="5" spans="1:5" x14ac:dyDescent="0.25">
      <c r="A5" t="s">
        <v>45</v>
      </c>
      <c r="E5">
        <v>1750</v>
      </c>
    </row>
    <row r="6" spans="1:5" x14ac:dyDescent="0.25">
      <c r="A6" t="s">
        <v>46</v>
      </c>
      <c r="E6">
        <v>1000</v>
      </c>
    </row>
    <row r="7" spans="1:5" x14ac:dyDescent="0.25">
      <c r="A7" t="s">
        <v>44</v>
      </c>
      <c r="E7">
        <v>200</v>
      </c>
    </row>
    <row r="8" spans="1:5" x14ac:dyDescent="0.25">
      <c r="A8" t="s">
        <v>47</v>
      </c>
      <c r="E8">
        <v>300</v>
      </c>
    </row>
    <row r="9" spans="1:5" x14ac:dyDescent="0.25">
      <c r="A9" t="s">
        <v>48</v>
      </c>
      <c r="E9" s="7" t="s">
        <v>49</v>
      </c>
    </row>
    <row r="10" spans="1:5" x14ac:dyDescent="0.25">
      <c r="A10" t="s">
        <v>52</v>
      </c>
      <c r="E10" s="7" t="s">
        <v>50</v>
      </c>
    </row>
    <row r="11" spans="1:5" x14ac:dyDescent="0.25">
      <c r="A11" s="3" t="s">
        <v>53</v>
      </c>
      <c r="B11" s="3"/>
      <c r="C11" s="3"/>
      <c r="D11" s="3"/>
      <c r="E11" s="14" t="s">
        <v>51</v>
      </c>
    </row>
    <row r="13" spans="1:5" x14ac:dyDescent="0.25">
      <c r="A13" s="4" t="s">
        <v>93</v>
      </c>
      <c r="B13" s="3" t="s">
        <v>26</v>
      </c>
      <c r="C13" s="3" t="s">
        <v>27</v>
      </c>
      <c r="D13" s="3" t="s">
        <v>28</v>
      </c>
      <c r="E13" s="3" t="s">
        <v>29</v>
      </c>
    </row>
    <row r="14" spans="1:5" x14ac:dyDescent="0.25">
      <c r="A14" t="s">
        <v>3</v>
      </c>
      <c r="C14" s="8">
        <v>300</v>
      </c>
      <c r="D14" s="29">
        <v>2750</v>
      </c>
      <c r="E14" s="11">
        <f>C14*D14</f>
        <v>825000</v>
      </c>
    </row>
    <row r="15" spans="1:5" x14ac:dyDescent="0.25">
      <c r="A15" s="36" t="s">
        <v>4</v>
      </c>
      <c r="B15" s="36"/>
      <c r="C15" s="37">
        <v>350</v>
      </c>
      <c r="D15" s="38">
        <v>200</v>
      </c>
      <c r="E15" s="39">
        <f>C15*D15</f>
        <v>70000</v>
      </c>
    </row>
    <row r="16" spans="1:5" x14ac:dyDescent="0.25">
      <c r="A16" t="s">
        <v>5</v>
      </c>
      <c r="D16" s="11"/>
      <c r="E16" s="11">
        <f t="shared" ref="E16:E17" si="0">C16*D16</f>
        <v>0</v>
      </c>
    </row>
    <row r="17" spans="1:5" x14ac:dyDescent="0.25">
      <c r="A17" s="3" t="s">
        <v>6</v>
      </c>
      <c r="B17" s="3"/>
      <c r="C17" s="3"/>
      <c r="D17" s="12"/>
      <c r="E17" s="12">
        <f t="shared" si="0"/>
        <v>0</v>
      </c>
    </row>
    <row r="18" spans="1:5" x14ac:dyDescent="0.25">
      <c r="A18" s="19" t="s">
        <v>41</v>
      </c>
      <c r="B18" s="19"/>
      <c r="C18" s="19"/>
      <c r="D18" s="24"/>
      <c r="E18" s="24">
        <f>SUM(E14:E17)</f>
        <v>895000</v>
      </c>
    </row>
    <row r="19" spans="1:5" x14ac:dyDescent="0.25">
      <c r="A19" t="s">
        <v>30</v>
      </c>
      <c r="B19" s="9">
        <v>0.1</v>
      </c>
      <c r="E19" s="11">
        <f>B19*E18</f>
        <v>89500</v>
      </c>
    </row>
    <row r="20" spans="1:5" x14ac:dyDescent="0.25">
      <c r="A20" t="s">
        <v>31</v>
      </c>
      <c r="B20" s="9">
        <v>0.1</v>
      </c>
      <c r="E20" s="11">
        <f>E18</f>
        <v>895000</v>
      </c>
    </row>
    <row r="21" spans="1:5" x14ac:dyDescent="0.25">
      <c r="A21" s="3" t="s">
        <v>2</v>
      </c>
      <c r="B21" s="6"/>
      <c r="C21" s="3"/>
      <c r="D21" s="3"/>
      <c r="E21" s="13">
        <v>30000</v>
      </c>
    </row>
    <row r="22" spans="1:5" x14ac:dyDescent="0.25">
      <c r="A22" t="s">
        <v>40</v>
      </c>
      <c r="B22" s="1"/>
      <c r="E22" s="11">
        <f>SUM(E19:E21)</f>
        <v>1014500</v>
      </c>
    </row>
    <row r="23" spans="1:5" x14ac:dyDescent="0.25">
      <c r="A23" s="5"/>
      <c r="B23" s="30"/>
      <c r="C23" s="5"/>
      <c r="D23" s="5"/>
      <c r="E23" s="16"/>
    </row>
    <row r="24" spans="1:5" x14ac:dyDescent="0.25">
      <c r="A24" s="4" t="s">
        <v>94</v>
      </c>
      <c r="B24" s="3"/>
      <c r="C24" s="3"/>
      <c r="D24" s="3"/>
      <c r="E24" s="3"/>
    </row>
    <row r="25" spans="1:5" x14ac:dyDescent="0.25">
      <c r="A25" t="s">
        <v>7</v>
      </c>
      <c r="C25" s="10">
        <v>15</v>
      </c>
      <c r="D25">
        <v>2750</v>
      </c>
      <c r="E25" s="11">
        <f>C25*D25</f>
        <v>41250</v>
      </c>
    </row>
    <row r="26" spans="1:5" x14ac:dyDescent="0.25">
      <c r="A26" t="s">
        <v>35</v>
      </c>
      <c r="B26" s="1"/>
      <c r="C26" s="11">
        <v>8126</v>
      </c>
      <c r="D26" s="8">
        <v>0.5</v>
      </c>
      <c r="E26" s="11">
        <f>C26*D26</f>
        <v>4063</v>
      </c>
    </row>
    <row r="27" spans="1:5" x14ac:dyDescent="0.25">
      <c r="A27" t="s">
        <v>13</v>
      </c>
      <c r="C27" s="10">
        <v>1250</v>
      </c>
      <c r="D27">
        <v>12</v>
      </c>
      <c r="E27" s="11">
        <f t="shared" ref="E27:E28" si="1">C27*D27</f>
        <v>15000</v>
      </c>
    </row>
    <row r="28" spans="1:5" x14ac:dyDescent="0.25">
      <c r="A28" t="s">
        <v>1</v>
      </c>
      <c r="C28" s="10">
        <v>1500</v>
      </c>
      <c r="D28">
        <v>12</v>
      </c>
      <c r="E28" s="11">
        <f t="shared" si="1"/>
        <v>18000</v>
      </c>
    </row>
    <row r="29" spans="1:5" x14ac:dyDescent="0.25">
      <c r="A29" t="s">
        <v>19</v>
      </c>
      <c r="C29">
        <v>6</v>
      </c>
      <c r="D29" s="10">
        <v>800</v>
      </c>
      <c r="E29" s="11">
        <f t="shared" ref="E29:E30" si="2">C29*D29</f>
        <v>4800</v>
      </c>
    </row>
    <row r="30" spans="1:5" x14ac:dyDescent="0.25">
      <c r="A30" t="s">
        <v>20</v>
      </c>
      <c r="C30">
        <v>4</v>
      </c>
      <c r="D30" s="10">
        <v>400</v>
      </c>
      <c r="E30" s="11">
        <f t="shared" si="2"/>
        <v>1600</v>
      </c>
    </row>
    <row r="31" spans="1:5" x14ac:dyDescent="0.25">
      <c r="A31" t="s">
        <v>21</v>
      </c>
      <c r="E31" s="10">
        <v>5000</v>
      </c>
    </row>
    <row r="32" spans="1:5" x14ac:dyDescent="0.25">
      <c r="A32" s="3" t="s">
        <v>90</v>
      </c>
      <c r="B32" s="3"/>
      <c r="C32" s="3"/>
      <c r="D32" s="3"/>
      <c r="E32" s="13">
        <v>3000</v>
      </c>
    </row>
    <row r="34" spans="1:5" x14ac:dyDescent="0.25">
      <c r="A34" s="4" t="s">
        <v>95</v>
      </c>
      <c r="B34" s="3"/>
      <c r="C34" s="3"/>
      <c r="D34" s="3"/>
      <c r="E34" s="3"/>
    </row>
    <row r="35" spans="1:5" x14ac:dyDescent="0.25">
      <c r="A35" t="s">
        <v>73</v>
      </c>
      <c r="B35" s="9">
        <v>0.2</v>
      </c>
      <c r="E35" s="11">
        <f>0.2*(E21-5000)</f>
        <v>5000</v>
      </c>
    </row>
    <row r="36" spans="1:5" x14ac:dyDescent="0.25">
      <c r="A36" t="s">
        <v>14</v>
      </c>
      <c r="B36" s="8">
        <v>65000</v>
      </c>
      <c r="E36" s="11">
        <v>65000</v>
      </c>
    </row>
    <row r="37" spans="1:5" x14ac:dyDescent="0.25">
      <c r="A37" t="s">
        <v>15</v>
      </c>
      <c r="C37" s="10">
        <v>20</v>
      </c>
      <c r="D37" s="8">
        <v>480</v>
      </c>
      <c r="E37" s="11">
        <f>C37*D37</f>
        <v>9600</v>
      </c>
    </row>
    <row r="38" spans="1:5" x14ac:dyDescent="0.25">
      <c r="A38" t="s">
        <v>17</v>
      </c>
      <c r="C38">
        <v>6</v>
      </c>
      <c r="D38" s="10">
        <v>2000</v>
      </c>
      <c r="E38" s="11">
        <f>C38*D38</f>
        <v>12000</v>
      </c>
    </row>
    <row r="39" spans="1:5" x14ac:dyDescent="0.25">
      <c r="A39" t="s">
        <v>16</v>
      </c>
      <c r="C39">
        <v>6</v>
      </c>
      <c r="D39" s="10">
        <v>2500</v>
      </c>
      <c r="E39" s="11">
        <f>C39*D39</f>
        <v>15000</v>
      </c>
    </row>
    <row r="40" spans="1:5" x14ac:dyDescent="0.25">
      <c r="A40" t="s">
        <v>42</v>
      </c>
      <c r="C40">
        <v>6</v>
      </c>
      <c r="D40" s="10">
        <v>2500</v>
      </c>
      <c r="E40" s="11">
        <f>C40*D40</f>
        <v>15000</v>
      </c>
    </row>
    <row r="41" spans="1:5" x14ac:dyDescent="0.25">
      <c r="A41" t="s">
        <v>18</v>
      </c>
      <c r="C41">
        <v>6</v>
      </c>
      <c r="D41" s="10">
        <v>1200</v>
      </c>
      <c r="E41" s="11">
        <f>C41*D41</f>
        <v>7200</v>
      </c>
    </row>
    <row r="42" spans="1:5" x14ac:dyDescent="0.25">
      <c r="A42" t="s">
        <v>22</v>
      </c>
      <c r="E42" s="10">
        <v>5000</v>
      </c>
    </row>
    <row r="43" spans="1:5" x14ac:dyDescent="0.25">
      <c r="A43" t="s">
        <v>23</v>
      </c>
      <c r="C43">
        <v>6</v>
      </c>
      <c r="D43" s="8">
        <v>800</v>
      </c>
      <c r="E43" s="11">
        <f>C43*D43</f>
        <v>4800</v>
      </c>
    </row>
    <row r="44" spans="1:5" x14ac:dyDescent="0.25">
      <c r="A44" t="s">
        <v>24</v>
      </c>
      <c r="C44">
        <v>12</v>
      </c>
      <c r="D44" s="8">
        <v>150</v>
      </c>
      <c r="E44" s="11">
        <f t="shared" ref="E44:E45" si="3">C44*D44</f>
        <v>1800</v>
      </c>
    </row>
    <row r="45" spans="1:5" x14ac:dyDescent="0.25">
      <c r="A45" t="s">
        <v>8</v>
      </c>
      <c r="C45">
        <v>12</v>
      </c>
      <c r="D45" s="8">
        <v>200</v>
      </c>
      <c r="E45" s="11">
        <f t="shared" si="3"/>
        <v>2400</v>
      </c>
    </row>
    <row r="46" spans="1:5" x14ac:dyDescent="0.25">
      <c r="A46" t="s">
        <v>9</v>
      </c>
      <c r="E46" s="10">
        <v>5000</v>
      </c>
    </row>
    <row r="47" spans="1:5" x14ac:dyDescent="0.25">
      <c r="A47" t="s">
        <v>25</v>
      </c>
      <c r="B47" s="9">
        <v>0.02</v>
      </c>
      <c r="E47" s="11"/>
    </row>
    <row r="48" spans="1:5" x14ac:dyDescent="0.25">
      <c r="A48" t="s">
        <v>10</v>
      </c>
      <c r="E48" s="10">
        <v>1000</v>
      </c>
    </row>
    <row r="49" spans="1:5" x14ac:dyDescent="0.25">
      <c r="A49" t="s">
        <v>11</v>
      </c>
      <c r="E49" s="10">
        <v>2500</v>
      </c>
    </row>
    <row r="50" spans="1:5" x14ac:dyDescent="0.25">
      <c r="A50" s="3" t="s">
        <v>12</v>
      </c>
      <c r="B50" s="3"/>
      <c r="C50" s="3"/>
      <c r="D50" s="3"/>
      <c r="E50" s="13">
        <v>5000</v>
      </c>
    </row>
    <row r="52" spans="1:5" x14ac:dyDescent="0.25">
      <c r="A52" s="4" t="s">
        <v>91</v>
      </c>
      <c r="B52" s="3"/>
      <c r="C52" s="3"/>
      <c r="D52" s="3"/>
      <c r="E52" s="3"/>
    </row>
    <row r="53" spans="1:5" x14ac:dyDescent="0.25">
      <c r="A53" t="s">
        <v>74</v>
      </c>
      <c r="B53" s="9">
        <v>0.5</v>
      </c>
      <c r="E53" s="11"/>
    </row>
    <row r="54" spans="1:5" x14ac:dyDescent="0.25">
      <c r="A54" s="3" t="s">
        <v>75</v>
      </c>
      <c r="B54" s="25">
        <v>0.02</v>
      </c>
      <c r="C54" s="3"/>
      <c r="D54" s="3"/>
      <c r="E54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"Min" Revenue</vt:lpstr>
      <vt:lpstr>"Mod" Revenue</vt:lpstr>
      <vt:lpstr>"Max" Revenue</vt:lpstr>
      <vt:lpstr>Revenue Assumptions</vt:lpstr>
      <vt:lpstr>Expense 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Bloom</dc:creator>
  <cp:lastModifiedBy>Joshua Bloom</cp:lastModifiedBy>
  <dcterms:created xsi:type="dcterms:W3CDTF">2019-10-07T17:50:58Z</dcterms:created>
  <dcterms:modified xsi:type="dcterms:W3CDTF">2019-10-08T19:57:01Z</dcterms:modified>
</cp:coreProperties>
</file>